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Dual Enrollment\2023-2024\"/>
    </mc:Choice>
  </mc:AlternateContent>
  <xr:revisionPtr revIDLastSave="0" documentId="13_ncr:1_{B4FF9528-71A1-4291-8FDA-AF33BC54233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 l="1"/>
  <c r="F45" i="1"/>
  <c r="K44" i="1"/>
  <c r="F44" i="1"/>
  <c r="K43" i="1"/>
  <c r="F43" i="1"/>
  <c r="K42" i="1"/>
  <c r="F42" i="1"/>
  <c r="K41" i="1"/>
  <c r="F41" i="1"/>
  <c r="K40" i="1"/>
  <c r="F40" i="1"/>
  <c r="K39" i="1"/>
  <c r="F39" i="1"/>
  <c r="K38" i="1"/>
  <c r="F38" i="1"/>
  <c r="K37" i="1"/>
  <c r="F37" i="1"/>
  <c r="K36" i="1"/>
  <c r="F36" i="1"/>
  <c r="K34" i="1"/>
  <c r="F34" i="1"/>
  <c r="F33" i="1"/>
  <c r="K32" i="1"/>
  <c r="F32" i="1"/>
  <c r="F31" i="1"/>
  <c r="F30" i="1"/>
  <c r="F29" i="1"/>
  <c r="F28" i="1"/>
  <c r="F27" i="1"/>
  <c r="F26" i="1"/>
  <c r="K24" i="1"/>
  <c r="F24" i="1"/>
  <c r="K23" i="1"/>
  <c r="F23" i="1"/>
  <c r="F22" i="1"/>
  <c r="K21" i="1"/>
  <c r="F21" i="1"/>
  <c r="K20" i="1"/>
  <c r="F20" i="1"/>
  <c r="K19" i="1"/>
  <c r="F19" i="1"/>
  <c r="F17" i="1"/>
  <c r="F16" i="1"/>
  <c r="K15" i="1"/>
  <c r="F15" i="1"/>
  <c r="K14" i="1"/>
  <c r="F14" i="1"/>
  <c r="F13" i="1"/>
  <c r="F12" i="1"/>
  <c r="F11" i="1"/>
  <c r="F10" i="1"/>
  <c r="F9" i="1"/>
  <c r="F8" i="1"/>
</calcChain>
</file>

<file path=xl/sharedStrings.xml><?xml version="1.0" encoding="utf-8"?>
<sst xmlns="http://schemas.openxmlformats.org/spreadsheetml/2006/main" count="195" uniqueCount="144">
  <si>
    <t>ARIZONA COLLEGE PREP HIGH SCHOOL
Dual Enrollment Courses for 2023-2024</t>
  </si>
  <si>
    <t>LIAISON(S):  Linda Bigelow 480-424-8723
Christine Ludwig 480-424-8732 and
Heather Osborn 480-424-8723</t>
  </si>
  <si>
    <t>All students must meet college course prerequisites to be eligible to enroll</t>
  </si>
  <si>
    <t>For Scheduling
 and Staffing</t>
  </si>
  <si>
    <t>Fall CGCC Start Date</t>
  </si>
  <si>
    <t>Spring CGCC Start Date</t>
  </si>
  <si>
    <t>Fall Refund Date</t>
  </si>
  <si>
    <t>Spring Full Refund Date</t>
  </si>
  <si>
    <t>Fall 2023</t>
  </si>
  <si>
    <t>Spring 2024</t>
  </si>
  <si>
    <t>ACP Course Name
 Class Period
 Instructor's Name</t>
  </si>
  <si>
    <t>CGCC
Course Title</t>
  </si>
  <si>
    <t>CGCC
Course ID</t>
  </si>
  <si>
    <t>Class #</t>
  </si>
  <si>
    <t>Credits</t>
  </si>
  <si>
    <t>Admissions, Placement or Prerequisite Needed</t>
  </si>
  <si>
    <t>Science Courses</t>
  </si>
  <si>
    <r>
      <rPr>
        <sz val="10"/>
        <color rgb="FF000000"/>
        <rFont val="Calibri"/>
      </rPr>
      <t xml:space="preserve">AP Environmental
Science
4:   10:40am-12:21pm
</t>
    </r>
    <r>
      <rPr>
        <b/>
        <sz val="10"/>
        <color rgb="FF000000"/>
        <rFont val="Calibri"/>
      </rPr>
      <t>Rachna Nath</t>
    </r>
  </si>
  <si>
    <t>Environmental Biology</t>
  </si>
  <si>
    <t>BIO105
 Lec/Lab</t>
  </si>
  <si>
    <t>BIO105 is a year-long course
Enroll in Fall semester only</t>
  </si>
  <si>
    <r>
      <rPr>
        <sz val="10"/>
        <color rgb="FF000000"/>
        <rFont val="Calibri"/>
      </rPr>
      <t xml:space="preserve">AP Environmental
Science
3:   9:43am-10:34am
6:   1:23pm-2:15pm  
</t>
    </r>
    <r>
      <rPr>
        <b/>
        <sz val="10"/>
        <color rgb="FF000000"/>
        <rFont val="Calibri"/>
      </rPr>
      <t>Tyler Sawyer</t>
    </r>
  </si>
  <si>
    <r>
      <rPr>
        <sz val="10"/>
        <color rgb="FF000000"/>
        <rFont val="Calibri"/>
      </rPr>
      <t xml:space="preserve">AP Biology
1:    7:25am-8:40am
2:    8:46am-9:37am
4:    10:40am-12:21pm
5:    12:26pm-1:17pm
6:    1:26pm-2:15pm
</t>
    </r>
    <r>
      <rPr>
        <b/>
        <sz val="10"/>
        <color rgb="FF000000"/>
        <rFont val="Calibri"/>
      </rPr>
      <t>Cristi Sims</t>
    </r>
  </si>
  <si>
    <t>General Biology
 (Majors) I</t>
  </si>
  <si>
    <t>BIO181
 Lec/Lab</t>
  </si>
  <si>
    <t>BIO181 is a year-long course Enroll in Fall semester only</t>
  </si>
  <si>
    <r>
      <rPr>
        <sz val="10"/>
        <color rgb="FF000000"/>
        <rFont val="Calibri"/>
      </rPr>
      <t xml:space="preserve">Honors Chemistry
0:   6:30 am - 7:20am
1:   7:25am-8:16am
2:   8:46am-9:37am
4:   10:40am-12:21pm
6:   1:23pm-2:15pm
</t>
    </r>
    <r>
      <rPr>
        <b/>
        <sz val="10"/>
        <color rgb="FF000000"/>
        <rFont val="Calibri"/>
      </rPr>
      <t xml:space="preserve">
(Peter) George
Baumgartel</t>
    </r>
  </si>
  <si>
    <t>Fundamental Chemistry</t>
  </si>
  <si>
    <t>CHM130
 CHM130LL</t>
  </si>
  <si>
    <t>12312
12313</t>
  </si>
  <si>
    <t>3
 1</t>
  </si>
  <si>
    <t>CHM130/CHM130LL is a year-long course</t>
  </si>
  <si>
    <r>
      <rPr>
        <sz val="10"/>
        <color rgb="FF000000"/>
        <rFont val="Calibri"/>
      </rPr>
      <t xml:space="preserve">Honors Chemistry
1:     7:25am-8:16am
2:    8:46am-9:37am
3:    9:43am-10:34am
4:    10:40am-12:21pm
5:    12:26pm-1:17pm
</t>
    </r>
    <r>
      <rPr>
        <b/>
        <sz val="10"/>
        <color rgb="FF000000"/>
        <rFont val="Calibri"/>
      </rPr>
      <t>Craig May</t>
    </r>
  </si>
  <si>
    <t>12315
12317</t>
  </si>
  <si>
    <r>
      <rPr>
        <sz val="10"/>
        <color rgb="FF000000"/>
        <rFont val="Calibri"/>
      </rPr>
      <t xml:space="preserve">Honors Chemistry
</t>
    </r>
    <r>
      <rPr>
        <b/>
        <sz val="10"/>
        <color rgb="FF000000"/>
        <rFont val="Calibri"/>
      </rPr>
      <t xml:space="preserve">
</t>
    </r>
    <r>
      <rPr>
        <sz val="10"/>
        <color rgb="FF000000"/>
        <rFont val="Calibri"/>
      </rPr>
      <t xml:space="preserve">2:    8:46am-9:37am
3:    9:43am-10:37am
4:    10:40am-12:21pm
5:    12:26pm-1:17pm
6:    1:23pm-2:15pm
</t>
    </r>
    <r>
      <rPr>
        <b/>
        <sz val="10"/>
        <color rgb="FF000000"/>
        <rFont val="Calibri"/>
      </rPr>
      <t>Patchi Rani Suriyan</t>
    </r>
  </si>
  <si>
    <t>12997
12998</t>
  </si>
  <si>
    <r>
      <rPr>
        <sz val="10"/>
        <color rgb="FF000000"/>
        <rFont val="Calibri"/>
      </rPr>
      <t xml:space="preserve">AP Chemistry
</t>
    </r>
    <r>
      <rPr>
        <b/>
        <sz val="10"/>
        <color rgb="FF000000"/>
        <rFont val="Calibri"/>
      </rPr>
      <t xml:space="preserve">
</t>
    </r>
    <r>
      <rPr>
        <sz val="10"/>
        <color rgb="FF000000"/>
        <rFont val="Calibri"/>
      </rPr>
      <t xml:space="preserve">2:    8:46am-9:37am
3:    9:43am-10:34am
4:    10:40am-12:21pm
5:    12:26pm-1:17pm
</t>
    </r>
    <r>
      <rPr>
        <b/>
        <sz val="10"/>
        <color rgb="FF000000"/>
        <rFont val="Calibri"/>
      </rPr>
      <t>Megan Larsen</t>
    </r>
  </si>
  <si>
    <t>General
Chemistry I</t>
  </si>
  <si>
    <t>CHM151
CHM151LL</t>
  </si>
  <si>
    <t>12318
12319</t>
  </si>
  <si>
    <t>General
Chemistry II</t>
  </si>
  <si>
    <t>CHM152
CHM152LL</t>
  </si>
  <si>
    <t>26165
26127</t>
  </si>
  <si>
    <r>
      <rPr>
        <sz val="10"/>
        <color rgb="FF000000"/>
        <rFont val="Calibri"/>
      </rPr>
      <t xml:space="preserve">AP Chemistry
</t>
    </r>
    <r>
      <rPr>
        <b/>
        <sz val="10"/>
        <color rgb="FF000000"/>
        <rFont val="Calibri"/>
      </rPr>
      <t xml:space="preserve">
</t>
    </r>
    <r>
      <rPr>
        <sz val="10"/>
        <color rgb="FF000000"/>
        <rFont val="Calibri"/>
      </rPr>
      <t xml:space="preserve">6:    1:23pm-2:15pm
</t>
    </r>
    <r>
      <rPr>
        <b/>
        <sz val="10"/>
        <color rgb="FF000000"/>
        <rFont val="Calibri"/>
      </rPr>
      <t>Craig May</t>
    </r>
  </si>
  <si>
    <t>12999
13000</t>
  </si>
  <si>
    <t>26269
26270</t>
  </si>
  <si>
    <r>
      <rPr>
        <sz val="10"/>
        <color rgb="FF000000"/>
        <rFont val="Calibri"/>
      </rPr>
      <t xml:space="preserve">AP Physics 1
2:    8:46am-9:37am
4:    10:40am-12:21pm
6:    1:23pm-2:15pm
</t>
    </r>
    <r>
      <rPr>
        <b/>
        <sz val="10"/>
        <color rgb="FF000000"/>
        <rFont val="Calibri"/>
      </rPr>
      <t>Lei Tang</t>
    </r>
  </si>
  <si>
    <t>General
Physics I</t>
  </si>
  <si>
    <t>PHY111</t>
  </si>
  <si>
    <t>PHY111 is a year-long course
Enroll in Fall semester only</t>
  </si>
  <si>
    <r>
      <rPr>
        <sz val="10"/>
        <color rgb="FF000000"/>
        <rFont val="Calibri"/>
      </rPr>
      <t xml:space="preserve">AP physics C 
Electricity and Magnetism
3:    9:43am-10:34am
5:    12:26pm-1:17pm
</t>
    </r>
    <r>
      <rPr>
        <b/>
        <sz val="10"/>
        <color rgb="FF000000"/>
        <rFont val="Calibri"/>
      </rPr>
      <t>Lei Tang</t>
    </r>
  </si>
  <si>
    <t>General
Physics II</t>
  </si>
  <si>
    <t>PHY112</t>
  </si>
  <si>
    <t>PHY112 is a year-long course
Enroll in Fall semester only</t>
  </si>
  <si>
    <t>English and Literature Courses</t>
  </si>
  <si>
    <r>
      <rPr>
        <sz val="10"/>
        <color rgb="FF000000"/>
        <rFont val="Calibri"/>
      </rPr>
      <t xml:space="preserve">AP English Language
and Composition
</t>
    </r>
    <r>
      <rPr>
        <b/>
        <sz val="10"/>
        <color rgb="FF000000"/>
        <rFont val="Calibri"/>
      </rPr>
      <t xml:space="preserve">
</t>
    </r>
    <r>
      <rPr>
        <sz val="10"/>
        <color rgb="FF000000"/>
        <rFont val="Calibri"/>
      </rPr>
      <t xml:space="preserve">1:    7:25am-8:40am
2:    8:46am-9:37am
3:    9:43am-10:34am
4:    10:40am-12:21pm
6:    1:23pm-2:15pm
</t>
    </r>
    <r>
      <rPr>
        <b/>
        <sz val="10"/>
        <color rgb="FF000000"/>
        <rFont val="Calibri"/>
      </rPr>
      <t>Melinda Fernandez</t>
    </r>
  </si>
  <si>
    <t xml:space="preserve">First-Year Composition
</t>
  </si>
  <si>
    <t>ENG101</t>
  </si>
  <si>
    <t>First-Year Composition</t>
  </si>
  <si>
    <t xml:space="preserve">ENG102 </t>
  </si>
  <si>
    <r>
      <rPr>
        <sz val="10"/>
        <color rgb="FF000000"/>
        <rFont val="Calibri"/>
      </rPr>
      <t xml:space="preserve">AP English Language
and Composition
</t>
    </r>
    <r>
      <rPr>
        <b/>
        <sz val="10"/>
        <color rgb="FF000000"/>
        <rFont val="Calibri"/>
      </rPr>
      <t xml:space="preserve">
</t>
    </r>
    <r>
      <rPr>
        <sz val="10"/>
        <color rgb="FF000000"/>
        <rFont val="Calibri"/>
      </rPr>
      <t xml:space="preserve">1:    7:25am-8:40am
4:    10:40am-12:21pm
5:    12:26pm-1:17pm
</t>
    </r>
    <r>
      <rPr>
        <b/>
        <sz val="10"/>
        <color rgb="FF000000"/>
        <rFont val="Calibri"/>
      </rPr>
      <t>Meredith Reischl</t>
    </r>
  </si>
  <si>
    <t>ENG102</t>
  </si>
  <si>
    <r>
      <rPr>
        <sz val="10"/>
        <color rgb="FF000000"/>
        <rFont val="Calibri"/>
      </rPr>
      <t xml:space="preserve">AP English Language
and Composition
</t>
    </r>
    <r>
      <rPr>
        <b/>
        <sz val="10"/>
        <color rgb="FF000000"/>
        <rFont val="Calibri"/>
      </rPr>
      <t xml:space="preserve">
</t>
    </r>
    <r>
      <rPr>
        <sz val="10"/>
        <color rgb="FF000000"/>
        <rFont val="Calibri"/>
      </rPr>
      <t xml:space="preserve">1:    7:25am-8:40am
</t>
    </r>
    <r>
      <rPr>
        <b/>
        <sz val="10"/>
        <color rgb="FF000000"/>
        <rFont val="Calibri"/>
      </rPr>
      <t>Melissa Williams</t>
    </r>
  </si>
  <si>
    <r>
      <rPr>
        <sz val="10"/>
        <color rgb="FF000000"/>
        <rFont val="Calibri"/>
      </rPr>
      <t xml:space="preserve">Honors Science and Technical Writing
2:    8:46am-9:37am
4:    10:40am-12:21pm
5:    12:26pm-1:17pm
6:    1:23pm-2:15pm
</t>
    </r>
    <r>
      <rPr>
        <b/>
        <sz val="10"/>
        <color rgb="FF000000"/>
        <rFont val="Calibri"/>
      </rPr>
      <t>Melissa Williams</t>
    </r>
  </si>
  <si>
    <t xml:space="preserve">Technical and Professional Writing
</t>
  </si>
  <si>
    <t>ENG111</t>
  </si>
  <si>
    <t>ENG111 is a year-long course
Enroll in Fall semester only</t>
  </si>
  <si>
    <r>
      <rPr>
        <sz val="10"/>
        <color rgb="FF000000"/>
        <rFont val="Calibri"/>
      </rPr>
      <t xml:space="preserve">AP English Literature and Composition
</t>
    </r>
    <r>
      <rPr>
        <b/>
        <sz val="10"/>
        <color rgb="FF000000"/>
        <rFont val="Calibri"/>
      </rPr>
      <t xml:space="preserve">
</t>
    </r>
    <r>
      <rPr>
        <sz val="10"/>
        <color rgb="FF000000"/>
        <rFont val="Calibri"/>
      </rPr>
      <t xml:space="preserve">1:    7:25am-8:40am
2:    8:46am-9:37am
3:    9:43am-10:34am
6:    1:23pm-2:15pm
</t>
    </r>
    <r>
      <rPr>
        <b/>
        <sz val="10"/>
        <color rgb="FF000000"/>
        <rFont val="Calibri"/>
      </rPr>
      <t>Kristin Patterson</t>
    </r>
  </si>
  <si>
    <t>Introduction to Literature</t>
  </si>
  <si>
    <t>ENH110</t>
  </si>
  <si>
    <t>Writers/Directors
&amp; Current Issues</t>
  </si>
  <si>
    <t>ENH113</t>
  </si>
  <si>
    <r>
      <rPr>
        <sz val="10"/>
        <color rgb="FF000000"/>
        <rFont val="Calibri"/>
      </rPr>
      <t xml:space="preserve">AP English Literature and Composition
</t>
    </r>
    <r>
      <rPr>
        <b/>
        <sz val="10"/>
        <color rgb="FF000000"/>
        <rFont val="Calibri"/>
      </rPr>
      <t xml:space="preserve">
</t>
    </r>
    <r>
      <rPr>
        <sz val="10"/>
        <color rgb="FF000000"/>
        <rFont val="Calibri"/>
      </rPr>
      <t xml:space="preserve">4:    10:40am-12:21pm 
5:    12:26pm-1:17pm
</t>
    </r>
    <r>
      <rPr>
        <b/>
        <sz val="10"/>
        <color rgb="FF000000"/>
        <rFont val="Calibri"/>
      </rPr>
      <t>Ian Johnson</t>
    </r>
  </si>
  <si>
    <t>Math Courses</t>
  </si>
  <si>
    <r>
      <rPr>
        <sz val="10"/>
        <color rgb="FF000000"/>
        <rFont val="Calibri"/>
      </rPr>
      <t xml:space="preserve">College Algebra
</t>
    </r>
    <r>
      <rPr>
        <b/>
        <sz val="10"/>
        <color rgb="FF000000"/>
        <rFont val="Calibri"/>
      </rPr>
      <t xml:space="preserve">
</t>
    </r>
    <r>
      <rPr>
        <sz val="10"/>
        <color rgb="FF000000"/>
        <rFont val="Calibri"/>
      </rPr>
      <t xml:space="preserve">1:    7:25am-8:40am
2:    8:46am-9:37am
3:    9:43am-10:43am
4:    10:40am-12:21pm
5:    12:26pm-1:17pm
</t>
    </r>
    <r>
      <rPr>
        <b/>
        <sz val="10"/>
        <color rgb="FF000000"/>
        <rFont val="Calibri"/>
      </rPr>
      <t>Beth Trotti</t>
    </r>
  </si>
  <si>
    <t>College Algebra/
Functions</t>
  </si>
  <si>
    <t>MAT151</t>
  </si>
  <si>
    <t>MAT151is a year-long course
Enroll in Fall semester only</t>
  </si>
  <si>
    <r>
      <rPr>
        <sz val="10"/>
        <color rgb="FF000000"/>
        <rFont val="Calibri"/>
      </rPr>
      <t xml:space="preserve">AP Pre-Calculus
2:    8:46am-9:37am
3:    9:43am-10:34am
4:    10:40am-12:21pm
5:    12:26pm-1:17pm
</t>
    </r>
    <r>
      <rPr>
        <b/>
        <sz val="10"/>
        <color rgb="FF000000"/>
        <rFont val="Calibri"/>
      </rPr>
      <t>Melissa Lull</t>
    </r>
  </si>
  <si>
    <t>Precalculus</t>
  </si>
  <si>
    <t>MAT187</t>
  </si>
  <si>
    <t>MAT187 is a year-long course
Enroll in Fall semester only</t>
  </si>
  <si>
    <r>
      <rPr>
        <sz val="10"/>
        <color rgb="FF000000"/>
        <rFont val="Calibri"/>
      </rPr>
      <t xml:space="preserve">AP Pre-Calculus
</t>
    </r>
    <r>
      <rPr>
        <b/>
        <sz val="10"/>
        <color rgb="FF000000"/>
        <rFont val="Calibri"/>
      </rPr>
      <t xml:space="preserve">
</t>
    </r>
    <r>
      <rPr>
        <sz val="10"/>
        <color rgb="FF000000"/>
        <rFont val="Calibri"/>
      </rPr>
      <t xml:space="preserve">1:    7:25am-8:40am
4:    10:40am-12:21pm
5:    12:26pm-1:17pm
6:    1:23pm-2:15pm
</t>
    </r>
    <r>
      <rPr>
        <b/>
        <sz val="10"/>
        <color rgb="FF000000"/>
        <rFont val="Calibri"/>
      </rPr>
      <t>Rob Montano</t>
    </r>
  </si>
  <si>
    <r>
      <rPr>
        <sz val="10"/>
        <color rgb="FF000000"/>
        <rFont val="Calibri"/>
      </rPr>
      <t xml:space="preserve">AP Statistics
2:    8:46am-9:37am
3:    9:49am-10:41am
5:    12:26pm-1:17pm
</t>
    </r>
    <r>
      <rPr>
        <b/>
        <sz val="10"/>
        <color rgb="FF000000"/>
        <rFont val="Calibri"/>
      </rPr>
      <t>Anju Sutaria</t>
    </r>
  </si>
  <si>
    <t>Elements of Statistics</t>
  </si>
  <si>
    <t>MAT206</t>
  </si>
  <si>
    <t>MAT206 is a year-long course
Enroll in Fall semester only</t>
  </si>
  <si>
    <r>
      <rPr>
        <sz val="10"/>
        <color rgb="FF000000"/>
        <rFont val="Calibri"/>
      </rPr>
      <t xml:space="preserve">AP Calculus AB
2:    8:46am-9:37am
3:    9:43am-10:34am
</t>
    </r>
    <r>
      <rPr>
        <b/>
        <sz val="10"/>
        <color rgb="FF000000"/>
        <rFont val="Calibri"/>
      </rPr>
      <t>Rob Montano</t>
    </r>
  </si>
  <si>
    <t>Calculus with Analytic
Geometry I</t>
  </si>
  <si>
    <t>MAT220</t>
  </si>
  <si>
    <t>MAT220 is a year-long course
Enroll in Fall semester only</t>
  </si>
  <si>
    <r>
      <rPr>
        <sz val="10"/>
        <color rgb="FF000000"/>
        <rFont val="Calibri"/>
      </rPr>
      <t xml:space="preserve">AP Calculus AB
4:    10:40am-12:21pm
5:    12:26pm-1:17pm
6:    1:23pm-2:15pm
</t>
    </r>
    <r>
      <rPr>
        <b/>
        <sz val="10"/>
        <color rgb="FF000000"/>
        <rFont val="Calibri"/>
      </rPr>
      <t>Andrew Pollak</t>
    </r>
  </si>
  <si>
    <r>
      <rPr>
        <sz val="10"/>
        <color rgb="FF000000"/>
        <rFont val="Calibri"/>
      </rPr>
      <t xml:space="preserve">AP Calculus BC
</t>
    </r>
    <r>
      <rPr>
        <b/>
        <sz val="10"/>
        <color rgb="FF000000"/>
        <rFont val="Calibri"/>
      </rPr>
      <t xml:space="preserve">
</t>
    </r>
    <r>
      <rPr>
        <sz val="10"/>
        <color rgb="FF000000"/>
        <rFont val="Calibri"/>
      </rPr>
      <t xml:space="preserve">1:    7:25am-8:40am
4:    10:40am-12:21pm
5:    12:26pm-1:17pm
6:    1:23pm-2:15pm
</t>
    </r>
    <r>
      <rPr>
        <b/>
        <sz val="10"/>
        <color rgb="FF000000"/>
        <rFont val="Calibri"/>
      </rPr>
      <t>Nicole Mohr</t>
    </r>
  </si>
  <si>
    <t>Calculus with Analytical Geometry I</t>
  </si>
  <si>
    <t>MAT221</t>
  </si>
  <si>
    <t>Calculus with Analytical Geometry II</t>
  </si>
  <si>
    <t>MAT231</t>
  </si>
  <si>
    <r>
      <rPr>
        <sz val="10"/>
        <color rgb="FF000000"/>
        <rFont val="Calibri"/>
      </rPr>
      <t xml:space="preserve">Linear Algebra and Advanced Math Topics
</t>
    </r>
    <r>
      <rPr>
        <b/>
        <sz val="10"/>
        <color rgb="FF000000"/>
        <rFont val="Calibri"/>
      </rPr>
      <t xml:space="preserve">
</t>
    </r>
    <r>
      <rPr>
        <sz val="10"/>
        <color rgb="FF000000"/>
        <rFont val="Calibri"/>
      </rPr>
      <t xml:space="preserve">3:    9:43am-10:34am
</t>
    </r>
    <r>
      <rPr>
        <b/>
        <sz val="10"/>
        <color rgb="FF000000"/>
        <rFont val="Calibri"/>
      </rPr>
      <t>Nicole Mohr</t>
    </r>
  </si>
  <si>
    <t>Elementary Linear Algebra</t>
  </si>
  <si>
    <t>MAT225</t>
  </si>
  <si>
    <t>MAT225 is a year-long course
Enroll in Fall semester only</t>
  </si>
  <si>
    <r>
      <rPr>
        <sz val="10"/>
        <color rgb="FF000000"/>
        <rFont val="Calibri"/>
      </rPr>
      <t xml:space="preserve">Multivariable Calculus &amp; Differential Equations
</t>
    </r>
    <r>
      <rPr>
        <b/>
        <sz val="10"/>
        <color rgb="FF000000"/>
        <rFont val="Calibri"/>
      </rPr>
      <t xml:space="preserve">
</t>
    </r>
    <r>
      <rPr>
        <sz val="10"/>
        <color rgb="FF000000"/>
        <rFont val="Calibri"/>
      </rPr>
      <t xml:space="preserve">2:    8:46am-9:37am
</t>
    </r>
    <r>
      <rPr>
        <b/>
        <sz val="10"/>
        <color rgb="FF000000"/>
        <rFont val="Calibri"/>
      </rPr>
      <t>Nicole Mohr</t>
    </r>
  </si>
  <si>
    <t>Calculus with Analytical Geometry III</t>
  </si>
  <si>
    <t>MAT241</t>
  </si>
  <si>
    <t>Modern
Differential 
Equations</t>
  </si>
  <si>
    <t>MAT276</t>
  </si>
  <si>
    <t>World Languages Courses</t>
  </si>
  <si>
    <r>
      <rPr>
        <sz val="10"/>
        <color rgb="FF000000"/>
        <rFont val="Calibri"/>
      </rPr>
      <t xml:space="preserve">Honors Mandarin
Chinese 3
</t>
    </r>
    <r>
      <rPr>
        <b/>
        <sz val="10"/>
        <color rgb="FF000000"/>
        <rFont val="Calibri"/>
      </rPr>
      <t xml:space="preserve">
</t>
    </r>
    <r>
      <rPr>
        <sz val="10"/>
        <color rgb="FF000000"/>
        <rFont val="Calibri"/>
      </rPr>
      <t xml:space="preserve">3:    9:43am-10:34am
</t>
    </r>
    <r>
      <rPr>
        <b/>
        <sz val="10"/>
        <color rgb="FF000000"/>
        <rFont val="Calibri"/>
      </rPr>
      <t>Caroline (Pederson)
Pardo</t>
    </r>
  </si>
  <si>
    <t>Elementary Chinese
 (Mandarin) I</t>
  </si>
  <si>
    <t>CHI101</t>
  </si>
  <si>
    <t>Elementary
Chinese
 (Mandarin) II</t>
  </si>
  <si>
    <t>CHI102</t>
  </si>
  <si>
    <r>
      <rPr>
        <sz val="10"/>
        <color rgb="FF000000"/>
        <rFont val="Calibri"/>
      </rPr>
      <t xml:space="preserve">Honors
Mandarin Chinese 4
2:    8:46am-9:37am
</t>
    </r>
    <r>
      <rPr>
        <b/>
        <sz val="10"/>
        <color rgb="FF000000"/>
        <rFont val="Calibri"/>
      </rPr>
      <t>Caroline (Pederson)
Pardo</t>
    </r>
  </si>
  <si>
    <t xml:space="preserve">Intermediate Chinese I
</t>
  </si>
  <si>
    <t xml:space="preserve">CHI201 </t>
  </si>
  <si>
    <t>Intermediate
Chinese II</t>
  </si>
  <si>
    <t>CHI202</t>
  </si>
  <si>
    <r>
      <rPr>
        <sz val="10"/>
        <color rgb="FF000000"/>
        <rFont val="Calibri"/>
      </rPr>
      <t xml:space="preserve">Honors
Mandarin Chinese 5
2:    8:46am-9:37am
</t>
    </r>
    <r>
      <rPr>
        <b/>
        <sz val="10"/>
        <color rgb="FF000000"/>
        <rFont val="Calibri"/>
      </rPr>
      <t>Caroline (Pederson)
Pardo</t>
    </r>
  </si>
  <si>
    <t>Intermediate Chinese
Conversation I</t>
  </si>
  <si>
    <t xml:space="preserve">CHI225
</t>
  </si>
  <si>
    <t>Intermediate
Chinese
Conversation II</t>
  </si>
  <si>
    <t xml:space="preserve">CHI226 </t>
  </si>
  <si>
    <r>
      <rPr>
        <sz val="10"/>
        <color rgb="FF000000"/>
        <rFont val="Calibri"/>
      </rPr>
      <t xml:space="preserve">Honors Spanish 3
1:    7:25am-8:40am
4:    10:40am-12:21pm
</t>
    </r>
    <r>
      <rPr>
        <b/>
        <sz val="10"/>
        <color rgb="FF000000"/>
        <rFont val="Calibri"/>
      </rPr>
      <t>Britni Michaelson</t>
    </r>
  </si>
  <si>
    <t>Elementary Spanish I</t>
  </si>
  <si>
    <t>SPA101</t>
  </si>
  <si>
    <t>Elementary Spanish II</t>
  </si>
  <si>
    <t>SPA102</t>
  </si>
  <si>
    <r>
      <rPr>
        <sz val="10"/>
        <color rgb="FF000000"/>
        <rFont val="Calibri"/>
      </rPr>
      <t xml:space="preserve">Honors Spanish 3
2:    8:46am-9:37am
5:    12:26pm-1:17pm
6:    1:23pm-2:15pm
</t>
    </r>
    <r>
      <rPr>
        <b/>
        <sz val="10"/>
        <color rgb="FF000000"/>
        <rFont val="Calibri"/>
      </rPr>
      <t>Jeanette Noriega</t>
    </r>
  </si>
  <si>
    <r>
      <rPr>
        <sz val="10"/>
        <color rgb="FF000000"/>
        <rFont val="Calibri"/>
      </rPr>
      <t xml:space="preserve">Honors Spanish 3
2:    8:46am-9:37am
3:    9:43am-10:34am
5:    12:26pm-1:17pm
</t>
    </r>
    <r>
      <rPr>
        <b/>
        <sz val="10"/>
        <color rgb="FF000000"/>
        <rFont val="Calibri"/>
      </rPr>
      <t>Rebecca Spada</t>
    </r>
  </si>
  <si>
    <r>
      <rPr>
        <sz val="10"/>
        <color rgb="FF000000"/>
        <rFont val="Calibri"/>
      </rPr>
      <t xml:space="preserve">AP Spanish Language &amp; Culture (Year 4)
3:    9:43am-10:34am
5:    12:26pm-1:17pm
6:    1:23pm-2:15pm
</t>
    </r>
    <r>
      <rPr>
        <b/>
        <sz val="10"/>
        <color rgb="FF000000"/>
        <rFont val="Calibri"/>
      </rPr>
      <t>Jose Ruiz</t>
    </r>
  </si>
  <si>
    <t>Intermediate Spanish I</t>
  </si>
  <si>
    <t xml:space="preserve">SPA201 </t>
  </si>
  <si>
    <t>SPA202</t>
  </si>
  <si>
    <r>
      <rPr>
        <sz val="10"/>
        <color rgb="FF000000"/>
        <rFont val="Calibri"/>
      </rPr>
      <t xml:space="preserve">AP Spanish Language &amp; Culture (Year 4)
1:    7:25am-8:40am
4:    10:40am-12:21pm
</t>
    </r>
    <r>
      <rPr>
        <b/>
        <sz val="10"/>
        <color rgb="FF000000"/>
        <rFont val="Calibri"/>
      </rPr>
      <t xml:space="preserve">
Rebecca Spada</t>
    </r>
  </si>
  <si>
    <t>SPA201</t>
  </si>
  <si>
    <r>
      <rPr>
        <sz val="10"/>
        <color rgb="FF000000"/>
        <rFont val="Calibri"/>
      </rPr>
      <t xml:space="preserve">AP Literature &amp; Culture
(Year 5)
1:    7:25am-8:40am
</t>
    </r>
    <r>
      <rPr>
        <b/>
        <sz val="10"/>
        <color rgb="FF000000"/>
        <rFont val="Calibri"/>
      </rPr>
      <t>Jose Ruiz</t>
    </r>
  </si>
  <si>
    <t>Advanced Spanish Conversation I</t>
  </si>
  <si>
    <t xml:space="preserve">SPA235
</t>
  </si>
  <si>
    <t>Advanced Spanish Conversation II</t>
  </si>
  <si>
    <t>SPA236</t>
  </si>
  <si>
    <r>
      <rPr>
        <sz val="10"/>
        <color rgb="FF000000"/>
        <rFont val="Calibri"/>
      </rPr>
      <t xml:space="preserve">AP Literature &amp; Culture
(Year 6)
2:    8:46am-9:37am
</t>
    </r>
    <r>
      <rPr>
        <b/>
        <sz val="10"/>
        <color rgb="FF000000"/>
        <rFont val="Calibri"/>
      </rPr>
      <t>Jose Ruiz</t>
    </r>
  </si>
  <si>
    <t>Advanced
Spanish II</t>
  </si>
  <si>
    <t xml:space="preserve">SPA265
</t>
  </si>
  <si>
    <t>SPA266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</si>
</sst>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sz val="11"/>
      <color rgb="FF000000"/>
      <name val="Calibri"/>
    </font>
    <font>
      <b/>
      <sz val="13"/>
      <color rgb="FF000000"/>
      <name val="Calibri"/>
    </font>
    <font>
      <sz val="11"/>
      <color theme="1"/>
      <name val="Calibri"/>
    </font>
    <font>
      <b/>
      <sz val="13"/>
      <color theme="1"/>
      <name val="Calibri"/>
    </font>
    <font>
      <sz val="10"/>
      <name val="Arial"/>
    </font>
    <font>
      <b/>
      <sz val="10"/>
      <color theme="1"/>
      <name val="Calibri"/>
    </font>
    <font>
      <b/>
      <sz val="12"/>
      <color theme="1"/>
      <name val="Calibri"/>
    </font>
    <font>
      <b/>
      <sz val="12"/>
      <color rgb="FF000000"/>
      <name val="Calibri"/>
    </font>
    <font>
      <sz val="10"/>
      <color theme="1"/>
      <name val="Arial"/>
    </font>
    <font>
      <b/>
      <i/>
      <sz val="10"/>
      <color theme="1"/>
      <name val="Calibri"/>
    </font>
    <font>
      <b/>
      <sz val="12"/>
      <color rgb="FFFFFFFF"/>
      <name val="Calibri"/>
    </font>
    <font>
      <sz val="12"/>
      <color theme="1"/>
      <name val="Arial"/>
    </font>
    <font>
      <sz val="10"/>
      <color rgb="FF000000"/>
      <name val="Calibri"/>
    </font>
    <font>
      <b/>
      <sz val="10"/>
      <color rgb="FF000000"/>
      <name val="Calibri"/>
    </font>
    <font>
      <sz val="10"/>
      <color rgb="FF000000"/>
      <name val="Calibri"/>
    </font>
    <font>
      <sz val="10"/>
      <color rgb="FF000000"/>
      <name val="Docs-Calibri"/>
    </font>
    <font>
      <sz val="10"/>
      <color theme="1"/>
      <name val="Calibri"/>
    </font>
    <font>
      <sz val="12"/>
      <color theme="1"/>
      <name val="Calibri"/>
    </font>
    <font>
      <sz val="12"/>
      <color theme="1"/>
      <name val="Arial"/>
      <scheme val="minor"/>
    </font>
  </fonts>
  <fills count="8">
    <fill>
      <patternFill patternType="none"/>
    </fill>
    <fill>
      <patternFill patternType="gray125"/>
    </fill>
    <fill>
      <patternFill patternType="solid">
        <fgColor rgb="FFCCCCCC"/>
        <bgColor rgb="FFCCCCCC"/>
      </patternFill>
    </fill>
    <fill>
      <patternFill patternType="solid">
        <fgColor rgb="FFD8D8D8"/>
        <bgColor rgb="FFD8D8D8"/>
      </patternFill>
    </fill>
    <fill>
      <patternFill patternType="solid">
        <fgColor rgb="FFFFD966"/>
        <bgColor rgb="FFFFD966"/>
      </patternFill>
    </fill>
    <fill>
      <patternFill patternType="solid">
        <fgColor rgb="FF46BDC6"/>
        <bgColor rgb="FF46BDC6"/>
      </patternFill>
    </fill>
    <fill>
      <patternFill patternType="solid">
        <fgColor rgb="FF073763"/>
        <bgColor rgb="FF073763"/>
      </patternFill>
    </fill>
    <fill>
      <patternFill patternType="solid">
        <fgColor rgb="FFFFFFFF"/>
        <bgColor rgb="FFFFFFFF"/>
      </patternFill>
    </fill>
  </fills>
  <borders count="35">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ck">
        <color rgb="FF000000"/>
      </right>
      <top/>
      <bottom style="thin">
        <color rgb="FF000000"/>
      </bottom>
      <diagonal/>
    </border>
    <border>
      <left style="thick">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bottom style="thin">
        <color rgb="FF000000"/>
      </bottom>
      <diagonal/>
    </border>
    <border>
      <left style="thin">
        <color rgb="FF000000"/>
      </left>
      <right style="thick">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rgb="FF000000"/>
      </left>
      <right/>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right style="thick">
        <color rgb="FF000000"/>
      </right>
      <top/>
      <bottom/>
      <diagonal/>
    </border>
    <border>
      <left style="medium">
        <color rgb="FF000000"/>
      </left>
      <right style="thin">
        <color rgb="FF000000"/>
      </right>
      <top/>
      <bottom style="thin">
        <color rgb="FF000000"/>
      </bottom>
      <diagonal/>
    </border>
    <border>
      <left style="thick">
        <color rgb="FF000000"/>
      </left>
      <right style="thin">
        <color rgb="FF000000"/>
      </right>
      <top/>
      <bottom style="thick">
        <color rgb="FF000000"/>
      </bottom>
      <diagonal/>
    </border>
    <border>
      <left/>
      <right style="thin">
        <color rgb="FF000000"/>
      </right>
      <top/>
      <bottom style="thick">
        <color rgb="FF000000"/>
      </bottom>
      <diagonal/>
    </border>
    <border>
      <left style="thin">
        <color rgb="FF000000"/>
      </left>
      <right style="thick">
        <color rgb="FF000000"/>
      </right>
      <top/>
      <bottom style="thick">
        <color rgb="FF000000"/>
      </bottom>
      <diagonal/>
    </border>
    <border>
      <left style="medium">
        <color rgb="FF000000"/>
      </left>
      <right style="thin">
        <color rgb="FF000000"/>
      </right>
      <top/>
      <bottom style="thick">
        <color rgb="FF000000"/>
      </bottom>
      <diagonal/>
    </border>
  </borders>
  <cellStyleXfs count="1">
    <xf numFmtId="0" fontId="0" fillId="0" borderId="0"/>
  </cellStyleXfs>
  <cellXfs count="89">
    <xf numFmtId="0" fontId="0" fillId="0" borderId="0" xfId="0"/>
    <xf numFmtId="0" fontId="3" fillId="0" borderId="0" xfId="0" applyFont="1"/>
    <xf numFmtId="0" fontId="3" fillId="0" borderId="0" xfId="0" applyFont="1" applyAlignment="1">
      <alignment vertical="center"/>
    </xf>
    <xf numFmtId="0" fontId="9" fillId="4" borderId="15" xfId="0" applyFont="1" applyFill="1" applyBorder="1" applyAlignment="1">
      <alignment vertical="center"/>
    </xf>
    <xf numFmtId="0" fontId="6" fillId="5" borderId="11" xfId="0" applyFont="1" applyFill="1" applyBorder="1" applyAlignment="1">
      <alignment horizontal="center" vertical="center"/>
    </xf>
    <xf numFmtId="0" fontId="6" fillId="5" borderId="6" xfId="0" applyFont="1" applyFill="1" applyBorder="1" applyAlignment="1">
      <alignment horizontal="center" vertical="center"/>
    </xf>
    <xf numFmtId="14" fontId="6" fillId="5" borderId="6" xfId="0" applyNumberFormat="1" applyFont="1" applyFill="1" applyBorder="1" applyAlignment="1">
      <alignment horizontal="center" vertical="center"/>
    </xf>
    <xf numFmtId="14" fontId="10" fillId="5" borderId="5" xfId="0" applyNumberFormat="1" applyFont="1" applyFill="1" applyBorder="1" applyAlignment="1">
      <alignment horizontal="center" vertical="center" wrapText="1"/>
    </xf>
    <xf numFmtId="14" fontId="10" fillId="5" borderId="10" xfId="0" applyNumberFormat="1" applyFont="1" applyFill="1" applyBorder="1" applyAlignment="1">
      <alignment horizontal="center" vertical="center" wrapText="1"/>
    </xf>
    <xf numFmtId="0" fontId="12" fillId="0" borderId="0" xfId="0" applyFont="1"/>
    <xf numFmtId="0" fontId="13" fillId="0" borderId="11" xfId="0" applyFont="1" applyBorder="1" applyAlignment="1">
      <alignment horizontal="center"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4" fillId="4" borderId="6" xfId="0" applyFont="1" applyFill="1" applyBorder="1" applyAlignment="1">
      <alignment horizontal="center" vertical="center"/>
    </xf>
    <xf numFmtId="0" fontId="13" fillId="7" borderId="5" xfId="0" applyFont="1" applyFill="1" applyBorder="1" applyAlignment="1">
      <alignment horizontal="center" vertical="center"/>
    </xf>
    <xf numFmtId="0" fontId="13" fillId="0" borderId="16" xfId="0" applyFont="1" applyBorder="1" applyAlignment="1">
      <alignment horizontal="center" vertical="center" wrapText="1"/>
    </xf>
    <xf numFmtId="0" fontId="13" fillId="0" borderId="5" xfId="0" applyFont="1" applyBorder="1" applyAlignment="1">
      <alignment horizontal="center" vertical="center"/>
    </xf>
    <xf numFmtId="0" fontId="13" fillId="7" borderId="6" xfId="0" applyFont="1" applyFill="1" applyBorder="1" applyAlignment="1">
      <alignment horizontal="center" vertical="center"/>
    </xf>
    <xf numFmtId="0" fontId="13" fillId="0" borderId="21" xfId="0" applyFont="1" applyBorder="1" applyAlignment="1">
      <alignment horizontal="center" vertical="center" wrapText="1"/>
    </xf>
    <xf numFmtId="0" fontId="13" fillId="0" borderId="13" xfId="0" applyFont="1" applyBorder="1" applyAlignment="1">
      <alignment horizontal="center" vertical="center" wrapText="1"/>
    </xf>
    <xf numFmtId="0" fontId="13" fillId="7" borderId="6"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0" borderId="6" xfId="0" applyFont="1" applyBorder="1" applyAlignment="1">
      <alignment horizontal="center" vertical="center"/>
    </xf>
    <xf numFmtId="0" fontId="6" fillId="4" borderId="6" xfId="0" applyFont="1" applyFill="1" applyBorder="1" applyAlignment="1">
      <alignment horizontal="center" vertical="center"/>
    </xf>
    <xf numFmtId="0" fontId="13" fillId="7" borderId="23" xfId="0" applyFont="1" applyFill="1" applyBorder="1" applyAlignment="1">
      <alignment horizontal="center" vertical="center"/>
    </xf>
    <xf numFmtId="0" fontId="6" fillId="4" borderId="5" xfId="0" applyFont="1" applyFill="1" applyBorder="1" applyAlignment="1">
      <alignment horizontal="center" vertical="center"/>
    </xf>
    <xf numFmtId="0" fontId="13" fillId="7" borderId="24" xfId="0" applyFont="1" applyFill="1" applyBorder="1" applyAlignment="1">
      <alignment horizontal="center" vertical="center"/>
    </xf>
    <xf numFmtId="0" fontId="13" fillId="0" borderId="25" xfId="0" applyFont="1" applyBorder="1" applyAlignment="1">
      <alignment horizontal="center" vertical="center"/>
    </xf>
    <xf numFmtId="0" fontId="17" fillId="0" borderId="8" xfId="0" applyFont="1" applyBorder="1" applyAlignment="1">
      <alignment horizontal="center" vertical="center" wrapText="1"/>
    </xf>
    <xf numFmtId="0" fontId="17" fillId="0" borderId="24" xfId="0" applyFont="1" applyBorder="1" applyAlignment="1">
      <alignment horizontal="center" vertical="center"/>
    </xf>
    <xf numFmtId="0" fontId="6" fillId="4" borderId="24" xfId="0" applyFont="1" applyFill="1" applyBorder="1" applyAlignment="1">
      <alignment horizontal="center" vertical="center"/>
    </xf>
    <xf numFmtId="0" fontId="18" fillId="0" borderId="0" xfId="0" applyFont="1"/>
    <xf numFmtId="0" fontId="17" fillId="7" borderId="26" xfId="0" applyFont="1" applyFill="1" applyBorder="1" applyAlignment="1">
      <alignment horizontal="center" vertical="center" wrapText="1"/>
    </xf>
    <xf numFmtId="0" fontId="14" fillId="4" borderId="24" xfId="0" applyFont="1" applyFill="1" applyBorder="1" applyAlignment="1">
      <alignment horizontal="center" vertical="center"/>
    </xf>
    <xf numFmtId="0" fontId="13" fillId="0" borderId="11" xfId="0" applyFont="1" applyBorder="1" applyAlignment="1">
      <alignment horizontal="center" vertical="center" wrapText="1"/>
    </xf>
    <xf numFmtId="0" fontId="17" fillId="0" borderId="22" xfId="0" applyFont="1" applyBorder="1" applyAlignment="1">
      <alignment horizontal="center" vertical="center"/>
    </xf>
    <xf numFmtId="0" fontId="13" fillId="7" borderId="30" xfId="0" applyFont="1" applyFill="1" applyBorder="1" applyAlignment="1">
      <alignment horizontal="center" vertical="center" wrapText="1"/>
    </xf>
    <xf numFmtId="0" fontId="13" fillId="7" borderId="30" xfId="0" applyFont="1" applyFill="1" applyBorder="1" applyAlignment="1">
      <alignment horizontal="center" vertical="center"/>
    </xf>
    <xf numFmtId="0" fontId="19" fillId="0" borderId="0" xfId="0" applyFont="1"/>
    <xf numFmtId="0" fontId="13" fillId="0" borderId="30" xfId="0" applyFont="1" applyBorder="1" applyAlignment="1">
      <alignment horizontal="center" vertical="center"/>
    </xf>
    <xf numFmtId="0" fontId="13" fillId="7" borderId="22" xfId="0" applyFont="1" applyFill="1" applyBorder="1" applyAlignment="1">
      <alignment horizontal="center" vertical="center"/>
    </xf>
    <xf numFmtId="0" fontId="13" fillId="7" borderId="22"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7" fillId="0" borderId="0" xfId="0" applyFont="1"/>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7" borderId="32" xfId="0" applyFont="1" applyFill="1" applyBorder="1" applyAlignment="1">
      <alignment horizontal="center" vertical="center"/>
    </xf>
    <xf numFmtId="0" fontId="14" fillId="4" borderId="32" xfId="0" applyFont="1" applyFill="1" applyBorder="1" applyAlignment="1">
      <alignment horizontal="center" vertical="center"/>
    </xf>
    <xf numFmtId="0" fontId="13" fillId="0" borderId="33" xfId="0" applyFont="1" applyBorder="1" applyAlignment="1">
      <alignment horizontal="center" vertical="center" wrapText="1"/>
    </xf>
    <xf numFmtId="0" fontId="13" fillId="7" borderId="34"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7" fillId="4" borderId="7" xfId="0" applyFont="1" applyFill="1" applyBorder="1" applyAlignment="1">
      <alignment horizontal="right" vertical="center"/>
    </xf>
    <xf numFmtId="0" fontId="5" fillId="0" borderId="8" xfId="0" applyFont="1" applyBorder="1"/>
    <xf numFmtId="14" fontId="7" fillId="4" borderId="9" xfId="0" applyNumberFormat="1" applyFont="1" applyFill="1" applyBorder="1" applyAlignment="1">
      <alignment horizontal="center" vertical="center"/>
    </xf>
    <xf numFmtId="0" fontId="5" fillId="0" borderId="5" xfId="0" applyFont="1" applyBorder="1"/>
    <xf numFmtId="0" fontId="5" fillId="0" borderId="10" xfId="0" applyFont="1" applyBorder="1"/>
    <xf numFmtId="0" fontId="7" fillId="5" borderId="5" xfId="0" applyFont="1" applyFill="1" applyBorder="1" applyAlignment="1">
      <alignment horizontal="right" vertical="center"/>
    </xf>
    <xf numFmtId="0" fontId="5" fillId="0" borderId="6" xfId="0" applyFont="1" applyBorder="1"/>
    <xf numFmtId="14" fontId="8" fillId="5" borderId="12" xfId="0" applyNumberFormat="1" applyFont="1" applyFill="1" applyBorder="1" applyAlignment="1">
      <alignment horizontal="center" vertical="center"/>
    </xf>
    <xf numFmtId="0" fontId="5" fillId="0" borderId="12" xfId="0" applyFont="1" applyBorder="1"/>
    <xf numFmtId="14" fontId="4" fillId="4" borderId="5" xfId="0" applyNumberFormat="1" applyFont="1" applyFill="1" applyBorder="1" applyAlignment="1">
      <alignment horizontal="center" vertical="center"/>
    </xf>
    <xf numFmtId="0" fontId="1" fillId="0" borderId="0" xfId="0" applyFont="1" applyAlignment="1">
      <alignment horizontal="left"/>
    </xf>
    <xf numFmtId="0" fontId="0" fillId="0" borderId="0" xfId="0"/>
    <xf numFmtId="0" fontId="2" fillId="0" borderId="0" xfId="0" applyFont="1" applyAlignment="1">
      <alignment horizontal="center" vertical="center"/>
    </xf>
    <xf numFmtId="0" fontId="4" fillId="2" borderId="1" xfId="0" applyFont="1" applyFill="1" applyBorder="1" applyAlignment="1">
      <alignment horizontal="center" vertical="center"/>
    </xf>
    <xf numFmtId="0" fontId="5" fillId="0" borderId="2" xfId="0" applyFont="1" applyBorder="1"/>
    <xf numFmtId="0" fontId="5" fillId="0" borderId="3" xfId="0" applyFont="1" applyBorder="1"/>
    <xf numFmtId="0" fontId="6" fillId="3" borderId="4" xfId="0" applyFont="1" applyFill="1" applyBorder="1" applyAlignment="1">
      <alignment horizontal="center" vertical="center"/>
    </xf>
    <xf numFmtId="0" fontId="5" fillId="0" borderId="11" xfId="0" applyFont="1" applyBorder="1"/>
    <xf numFmtId="0" fontId="7" fillId="4" borderId="5" xfId="0" applyFont="1" applyFill="1" applyBorder="1" applyAlignment="1">
      <alignment horizontal="right" vertical="center"/>
    </xf>
    <xf numFmtId="14" fontId="7" fillId="4" borderId="5" xfId="0" applyNumberFormat="1" applyFont="1" applyFill="1" applyBorder="1" applyAlignment="1">
      <alignment horizontal="center" vertical="center"/>
    </xf>
    <xf numFmtId="0" fontId="11" fillId="6" borderId="15" xfId="0" applyFont="1" applyFill="1" applyBorder="1" applyAlignment="1">
      <alignment horizontal="center" vertical="center"/>
    </xf>
    <xf numFmtId="0" fontId="7" fillId="5" borderId="7" xfId="0" applyFont="1" applyFill="1" applyBorder="1" applyAlignment="1">
      <alignment horizontal="right" vertical="center"/>
    </xf>
    <xf numFmtId="14" fontId="8" fillId="5" borderId="13" xfId="0" applyNumberFormat="1" applyFont="1" applyFill="1" applyBorder="1" applyAlignment="1">
      <alignment horizontal="center" vertical="center"/>
    </xf>
    <xf numFmtId="0" fontId="5" fillId="0" borderId="14" xfId="0" applyFont="1" applyBorder="1"/>
    <xf numFmtId="14" fontId="4" fillId="4" borderId="15" xfId="0" applyNumberFormat="1" applyFont="1" applyFill="1" applyBorder="1" applyAlignment="1">
      <alignment horizontal="center" vertical="center"/>
    </xf>
    <xf numFmtId="0" fontId="13" fillId="3" borderId="17" xfId="0" applyFont="1" applyFill="1" applyBorder="1" applyAlignment="1">
      <alignment horizontal="center" vertical="center"/>
    </xf>
    <xf numFmtId="0" fontId="5" fillId="0" borderId="18" xfId="0" applyFont="1" applyBorder="1"/>
    <xf numFmtId="0" fontId="5" fillId="0" borderId="19" xfId="0" applyFont="1" applyBorder="1"/>
    <xf numFmtId="0" fontId="5" fillId="0" borderId="20" xfId="0" applyFont="1" applyBorder="1"/>
    <xf numFmtId="0" fontId="15" fillId="3" borderId="5"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7" xfId="0" applyFont="1" applyFill="1" applyBorder="1" applyAlignment="1">
      <alignment horizontal="center" vertical="center"/>
    </xf>
    <xf numFmtId="0" fontId="13" fillId="3" borderId="28" xfId="0" applyFont="1" applyFill="1" applyBorder="1" applyAlignment="1">
      <alignment horizontal="center" vertical="center"/>
    </xf>
    <xf numFmtId="0" fontId="5" fillId="0" borderId="29" xfId="0" applyFont="1" applyBorder="1"/>
    <xf numFmtId="0" fontId="13" fillId="3" borderId="20" xfId="0" applyFont="1" applyFill="1" applyBorder="1" applyAlignment="1">
      <alignment horizontal="center" vertical="center"/>
    </xf>
    <xf numFmtId="0" fontId="13" fillId="3" borderId="20" xfId="0" applyFont="1" applyFill="1" applyBorder="1" applyAlignment="1">
      <alignment horizontal="center" vertical="center" wrapText="1"/>
    </xf>
    <xf numFmtId="0" fontId="17" fillId="3"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0</xdr:rowOff>
    </xdr:from>
    <xdr:ext cx="3190875" cy="63817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45"/>
  <sheetViews>
    <sheetView tabSelected="1" workbookViewId="0">
      <pane ySplit="6" topLeftCell="A7" activePane="bottomLeft" state="frozen"/>
      <selection pane="bottomLeft" activeCell="D11" sqref="D11"/>
    </sheetView>
  </sheetViews>
  <sheetFormatPr defaultColWidth="12.5703125" defaultRowHeight="15.75" customHeight="1"/>
  <cols>
    <col min="1" max="1" width="19.42578125" customWidth="1"/>
    <col min="2" max="2" width="13.42578125" customWidth="1"/>
    <col min="3" max="3" width="11.5703125" customWidth="1"/>
    <col min="4" max="4" width="8.85546875" customWidth="1"/>
    <col min="5" max="5" width="9.28515625" customWidth="1"/>
    <col min="6" max="6" width="52.5703125" customWidth="1"/>
    <col min="7" max="7" width="13.28515625" customWidth="1"/>
    <col min="8" max="8" width="9.7109375" customWidth="1"/>
    <col min="9" max="9" width="8.5703125" customWidth="1"/>
    <col min="10" max="10" width="8.85546875" customWidth="1"/>
    <col min="11" max="11" width="42.42578125" customWidth="1"/>
  </cols>
  <sheetData>
    <row r="1" spans="1:26" ht="55.5" customHeight="1">
      <c r="A1" s="62"/>
      <c r="B1" s="63"/>
      <c r="C1" s="63"/>
      <c r="D1" s="63"/>
      <c r="E1" s="64" t="s">
        <v>0</v>
      </c>
      <c r="F1" s="63"/>
      <c r="G1" s="64" t="s">
        <v>1</v>
      </c>
      <c r="H1" s="63"/>
      <c r="I1" s="63"/>
      <c r="J1" s="63"/>
      <c r="K1" s="63"/>
      <c r="L1" s="1"/>
      <c r="M1" s="1"/>
      <c r="N1" s="1"/>
      <c r="O1" s="1"/>
      <c r="P1" s="1"/>
      <c r="Q1" s="1"/>
      <c r="R1" s="1"/>
      <c r="S1" s="1"/>
      <c r="T1" s="1"/>
      <c r="U1" s="1"/>
      <c r="V1" s="1"/>
      <c r="W1" s="1"/>
      <c r="X1" s="1"/>
      <c r="Y1" s="1"/>
      <c r="Z1" s="1"/>
    </row>
    <row r="2" spans="1:26" ht="21" customHeight="1">
      <c r="A2" s="65" t="s">
        <v>2</v>
      </c>
      <c r="B2" s="66"/>
      <c r="C2" s="66"/>
      <c r="D2" s="66"/>
      <c r="E2" s="66"/>
      <c r="F2" s="66"/>
      <c r="G2" s="66"/>
      <c r="H2" s="66"/>
      <c r="I2" s="66"/>
      <c r="J2" s="66"/>
      <c r="K2" s="67"/>
      <c r="L2" s="2"/>
      <c r="M2" s="2"/>
      <c r="N2" s="2"/>
      <c r="O2" s="2"/>
      <c r="P2" s="2"/>
      <c r="Q2" s="2"/>
      <c r="R2" s="2"/>
      <c r="S2" s="2"/>
      <c r="T2" s="2"/>
      <c r="U2" s="2"/>
      <c r="V2" s="2"/>
      <c r="W2" s="2"/>
      <c r="X2" s="2"/>
      <c r="Y2" s="2"/>
      <c r="Z2" s="2"/>
    </row>
    <row r="3" spans="1:26" ht="16.5" customHeight="1">
      <c r="A3" s="68" t="s">
        <v>3</v>
      </c>
      <c r="B3" s="70" t="s">
        <v>4</v>
      </c>
      <c r="C3" s="58"/>
      <c r="D3" s="71">
        <v>45187</v>
      </c>
      <c r="E3" s="55"/>
      <c r="F3" s="58"/>
      <c r="G3" s="52" t="s">
        <v>5</v>
      </c>
      <c r="H3" s="53"/>
      <c r="I3" s="54">
        <v>45334</v>
      </c>
      <c r="J3" s="55"/>
      <c r="K3" s="56"/>
      <c r="L3" s="2"/>
      <c r="M3" s="2"/>
      <c r="N3" s="2"/>
      <c r="O3" s="2"/>
      <c r="P3" s="2"/>
      <c r="Q3" s="2"/>
      <c r="R3" s="2"/>
      <c r="S3" s="2"/>
      <c r="T3" s="2"/>
      <c r="U3" s="2"/>
      <c r="V3" s="2"/>
      <c r="W3" s="2"/>
      <c r="X3" s="2"/>
      <c r="Y3" s="2"/>
      <c r="Z3" s="2"/>
    </row>
    <row r="4" spans="1:26" ht="16.5" customHeight="1">
      <c r="A4" s="69"/>
      <c r="B4" s="57" t="s">
        <v>6</v>
      </c>
      <c r="C4" s="58"/>
      <c r="D4" s="59">
        <v>45194</v>
      </c>
      <c r="E4" s="60"/>
      <c r="F4" s="53"/>
      <c r="G4" s="73" t="s">
        <v>7</v>
      </c>
      <c r="H4" s="53"/>
      <c r="I4" s="74">
        <v>45342</v>
      </c>
      <c r="J4" s="60"/>
      <c r="K4" s="75"/>
      <c r="L4" s="2"/>
      <c r="M4" s="2"/>
      <c r="N4" s="2"/>
      <c r="O4" s="2"/>
      <c r="P4" s="2"/>
      <c r="Q4" s="2"/>
      <c r="R4" s="2"/>
      <c r="S4" s="2"/>
      <c r="T4" s="2"/>
      <c r="U4" s="2"/>
      <c r="V4" s="2"/>
      <c r="W4" s="2"/>
      <c r="X4" s="2"/>
      <c r="Y4" s="2"/>
      <c r="Z4" s="2"/>
    </row>
    <row r="5" spans="1:26" ht="18.75" customHeight="1">
      <c r="A5" s="3"/>
      <c r="B5" s="61" t="s">
        <v>8</v>
      </c>
      <c r="C5" s="55"/>
      <c r="D5" s="55"/>
      <c r="E5" s="55"/>
      <c r="F5" s="58"/>
      <c r="G5" s="76" t="s">
        <v>9</v>
      </c>
      <c r="H5" s="55"/>
      <c r="I5" s="55"/>
      <c r="J5" s="55"/>
      <c r="K5" s="56"/>
      <c r="L5" s="2"/>
      <c r="M5" s="2"/>
      <c r="N5" s="2"/>
      <c r="O5" s="2"/>
      <c r="P5" s="2"/>
      <c r="Q5" s="2"/>
      <c r="R5" s="2"/>
      <c r="S5" s="2"/>
      <c r="T5" s="2"/>
      <c r="U5" s="2"/>
      <c r="V5" s="2"/>
      <c r="W5" s="2"/>
      <c r="X5" s="2"/>
      <c r="Y5" s="2"/>
      <c r="Z5" s="2"/>
    </row>
    <row r="6" spans="1:26" ht="15">
      <c r="A6" s="4" t="s">
        <v>10</v>
      </c>
      <c r="B6" s="5" t="s">
        <v>11</v>
      </c>
      <c r="C6" s="5" t="s">
        <v>12</v>
      </c>
      <c r="D6" s="6" t="s">
        <v>13</v>
      </c>
      <c r="E6" s="6" t="s">
        <v>14</v>
      </c>
      <c r="F6" s="7" t="s">
        <v>15</v>
      </c>
      <c r="G6" s="4" t="s">
        <v>11</v>
      </c>
      <c r="H6" s="5" t="s">
        <v>12</v>
      </c>
      <c r="I6" s="6" t="s">
        <v>13</v>
      </c>
      <c r="J6" s="6" t="s">
        <v>14</v>
      </c>
      <c r="K6" s="8" t="s">
        <v>15</v>
      </c>
      <c r="L6" s="2"/>
      <c r="M6" s="2"/>
      <c r="N6" s="2"/>
      <c r="O6" s="2"/>
      <c r="P6" s="2"/>
      <c r="Q6" s="2"/>
      <c r="R6" s="2"/>
      <c r="S6" s="2"/>
      <c r="T6" s="2"/>
      <c r="U6" s="2"/>
      <c r="V6" s="2"/>
      <c r="W6" s="2"/>
      <c r="X6" s="2"/>
      <c r="Y6" s="2"/>
      <c r="Z6" s="2"/>
    </row>
    <row r="7" spans="1:26" ht="19.5" customHeight="1">
      <c r="A7" s="72" t="s">
        <v>16</v>
      </c>
      <c r="B7" s="55"/>
      <c r="C7" s="55"/>
      <c r="D7" s="55"/>
      <c r="E7" s="55"/>
      <c r="F7" s="55"/>
      <c r="G7" s="55"/>
      <c r="H7" s="55"/>
      <c r="I7" s="55"/>
      <c r="J7" s="55"/>
      <c r="K7" s="56"/>
      <c r="L7" s="9"/>
      <c r="M7" s="9"/>
      <c r="N7" s="9"/>
      <c r="O7" s="9"/>
      <c r="P7" s="9"/>
      <c r="Q7" s="9"/>
      <c r="R7" s="9"/>
      <c r="S7" s="9"/>
      <c r="T7" s="9"/>
      <c r="U7" s="9"/>
      <c r="V7" s="9"/>
      <c r="W7" s="9"/>
      <c r="X7" s="9"/>
      <c r="Y7" s="9"/>
      <c r="Z7" s="9"/>
    </row>
    <row r="8" spans="1:26" ht="114.75">
      <c r="A8" s="10" t="s">
        <v>17</v>
      </c>
      <c r="B8" s="11" t="s">
        <v>18</v>
      </c>
      <c r="C8" s="12" t="s">
        <v>19</v>
      </c>
      <c r="D8" s="13">
        <v>10865</v>
      </c>
      <c r="E8" s="14">
        <v>4</v>
      </c>
      <c r="F8" s="15" t="str">
        <f ca="1">IFERROR(__xludf.DUMMYFUNCTION("VLOOKUP(C8,IMPORTRANGE(""https://docs.google.com/spreadsheets/d/19aOnl_WxGpVd4J2DecQ17dtq-LvW03TN3JZ9vvcR8mk/edit#gid=1361919240"",""Master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8" s="77" t="s">
        <v>20</v>
      </c>
      <c r="H8" s="78"/>
      <c r="I8" s="78"/>
      <c r="J8" s="78"/>
      <c r="K8" s="79"/>
      <c r="L8" s="1"/>
      <c r="M8" s="1"/>
      <c r="N8" s="1"/>
      <c r="O8" s="1"/>
      <c r="P8" s="1"/>
      <c r="Q8" s="1"/>
      <c r="R8" s="1"/>
      <c r="S8" s="1"/>
      <c r="T8" s="1"/>
      <c r="U8" s="1"/>
      <c r="V8" s="1"/>
      <c r="W8" s="1"/>
      <c r="X8" s="1"/>
      <c r="Y8" s="1"/>
      <c r="Z8" s="1"/>
    </row>
    <row r="9" spans="1:26" ht="114.75">
      <c r="A9" s="10" t="s">
        <v>21</v>
      </c>
      <c r="B9" s="11" t="s">
        <v>18</v>
      </c>
      <c r="C9" s="12" t="s">
        <v>19</v>
      </c>
      <c r="D9" s="13">
        <v>36003</v>
      </c>
      <c r="E9" s="16">
        <v>4</v>
      </c>
      <c r="F9" s="15" t="str">
        <f ca="1">IFERROR(__xludf.DUMMYFUNCTION("VLOOKUP(C9,IMPORTRANGE(""https://docs.google.com/spreadsheets/d/19aOnl_WxGpVd4J2DecQ17dtq-LvW03TN3JZ9vvcR8mk/edit#gid=1361919240"",""Master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9" s="80"/>
      <c r="H9" s="55"/>
      <c r="I9" s="55"/>
      <c r="J9" s="55"/>
      <c r="K9" s="56"/>
      <c r="L9" s="1"/>
      <c r="M9" s="1"/>
      <c r="N9" s="1"/>
      <c r="O9" s="1"/>
      <c r="P9" s="1"/>
      <c r="Q9" s="1"/>
      <c r="R9" s="1"/>
      <c r="S9" s="1"/>
      <c r="T9" s="1"/>
      <c r="U9" s="1"/>
      <c r="V9" s="1"/>
      <c r="W9" s="1"/>
      <c r="X9" s="1"/>
      <c r="Y9" s="1"/>
      <c r="Z9" s="1"/>
    </row>
    <row r="10" spans="1:26" ht="76.5">
      <c r="A10" s="10" t="s">
        <v>22</v>
      </c>
      <c r="B10" s="11" t="s">
        <v>23</v>
      </c>
      <c r="C10" s="12" t="s">
        <v>24</v>
      </c>
      <c r="D10" s="13">
        <v>10875</v>
      </c>
      <c r="E10" s="16">
        <v>4</v>
      </c>
      <c r="F10" s="15" t="str">
        <f ca="1">IFERROR(__xludf.DUMMYFUNCTION("VLOOKUP(C10,IMPORTRANGE(""https://docs.google.com/spreadsheets/d/19aOnl_WxGpVd4J2DecQ17dtq-LvW03TN3JZ9vvcR8mk/edit#gid=1361919240"",""Master List!A:G""),5,True)"),"3.0 or higher Cumulative Unweighted GPA (Juniors and Seniors Only) 
OR 22 or higher on the ACT Reading 
OR 480 or higher on the SAT Reading &amp; Writing 
OR 90 or higher on the EdReady Critical Reading and Critical Thinking Placement")</f>
        <v>3.0 or higher Cumulative Unweighted GPA (Juniors and Seniors Only) 
OR 22 or higher on the ACT Reading 
OR 480 or higher on the SAT Reading &amp; Writing 
OR 90 or higher on the EdReady Critical Reading and Critical Thinking Placement</v>
      </c>
      <c r="G10" s="81" t="s">
        <v>25</v>
      </c>
      <c r="H10" s="55"/>
      <c r="I10" s="55"/>
      <c r="J10" s="55"/>
      <c r="K10" s="56"/>
      <c r="L10" s="1"/>
      <c r="M10" s="1"/>
      <c r="N10" s="1"/>
      <c r="O10" s="1"/>
      <c r="P10" s="1"/>
      <c r="Q10" s="1"/>
      <c r="R10" s="1"/>
      <c r="S10" s="1"/>
      <c r="T10" s="1"/>
      <c r="U10" s="1"/>
      <c r="V10" s="1"/>
      <c r="W10" s="1"/>
      <c r="X10" s="1"/>
      <c r="Y10" s="1"/>
      <c r="Z10" s="1"/>
    </row>
    <row r="11" spans="1:26" ht="191.25">
      <c r="A11" s="10" t="s">
        <v>26</v>
      </c>
      <c r="B11" s="11" t="s">
        <v>27</v>
      </c>
      <c r="C11" s="17" t="s">
        <v>28</v>
      </c>
      <c r="D11" s="42" t="s">
        <v>29</v>
      </c>
      <c r="E11" s="17" t="s">
        <v>30</v>
      </c>
      <c r="F11" s="15" t="str">
        <f ca="1">IFERROR(__xludf.DUMMYFUNCTION("VLOOKUP(C11,IMPORTRANGE(""https://docs.google.com/spreadsheets/d/19aOnl_WxGpVd4J2DecQ17dtq-LvW03TN3JZ9vvcR8mk/edit#gid=1361919240"",""Master List!A:G""),5,True)"),"3.0 or higher Cumulative Unweighted GPA (Juniors and Seniors Only)
OR 18 or higher on the ACT Math
OR 510 or higher on the SAT Math
OR 70 or higher on the EdReady Quantitative Reasoning, Algebra &amp; Statistics Placement
AND one of the following:
22 or hig"&amp;"her on the ACT Reading
OR 480 or higher on the SAT Reading &amp; Writing
OR 90 or higher on the EdReady Critical Reading and Critical Thinking Placement 
OR Permission of Instructor, Department or Division Chair")</f>
        <v>3.0 or higher Cumulative Unweighted GPA (Juniors and Seniors Only)
OR 18 or higher on the ACT Math
OR 510 or higher on the SAT Math
OR 70 or higher on the EdReady Quantitative Reasoning, Algebra &amp; Statistics Placement
AND one of the following:
22 or higher on the ACT Reading
OR 480 or higher on the SAT Reading &amp; Writing
OR 90 or higher on the EdReady Critical Reading and Critical Thinking Placement 
OR Permission of Instructor, Department or Division Chair</v>
      </c>
      <c r="G11" s="82" t="s">
        <v>31</v>
      </c>
      <c r="H11" s="60"/>
      <c r="I11" s="60"/>
      <c r="J11" s="60"/>
      <c r="K11" s="53"/>
      <c r="L11" s="1"/>
      <c r="M11" s="1"/>
      <c r="N11" s="1"/>
      <c r="O11" s="1"/>
      <c r="P11" s="1"/>
      <c r="Q11" s="1"/>
      <c r="R11" s="1"/>
      <c r="S11" s="1"/>
      <c r="T11" s="1"/>
      <c r="U11" s="1"/>
      <c r="V11" s="1"/>
      <c r="W11" s="1"/>
      <c r="X11" s="1"/>
      <c r="Y11" s="1"/>
      <c r="Z11" s="1"/>
    </row>
    <row r="12" spans="1:26" ht="191.25">
      <c r="A12" s="10" t="s">
        <v>32</v>
      </c>
      <c r="B12" s="11" t="s">
        <v>27</v>
      </c>
      <c r="C12" s="17" t="s">
        <v>28</v>
      </c>
      <c r="D12" s="42" t="s">
        <v>33</v>
      </c>
      <c r="E12" s="17" t="s">
        <v>30</v>
      </c>
      <c r="F12" s="18" t="str">
        <f ca="1">IFERROR(__xludf.DUMMYFUNCTION("VLOOKUP(C12,IMPORTRANGE(""https://docs.google.com/spreadsheets/d/19aOnl_WxGpVd4J2DecQ17dtq-LvW03TN3JZ9vvcR8mk/edit#gid=1361919240"",""Master List!A:G""),5,True)"),"3.0 or higher Cumulative Unweighted GPA (Juniors and Seniors Only)
OR 18 or higher on the ACT Math
OR 510 or higher on the SAT Math
OR 70 or higher on the EdReady Quantitative Reasoning, Algebra &amp; Statistics Placement
AND one of the following:
22 or hig"&amp;"her on the ACT Reading
OR 480 or higher on the SAT Reading &amp; Writing
OR 90 or higher on the EdReady Critical Reading and Critical Thinking Placement 
OR Permission of Instructor, Department or Division Chair")</f>
        <v>3.0 or higher Cumulative Unweighted GPA (Juniors and Seniors Only)
OR 18 or higher on the ACT Math
OR 510 or higher on the SAT Math
OR 70 or higher on the EdReady Quantitative Reasoning, Algebra &amp; Statistics Placement
AND one of the following:
22 or higher on the ACT Reading
OR 480 or higher on the SAT Reading &amp; Writing
OR 90 or higher on the EdReady Critical Reading and Critical Thinking Placement 
OR Permission of Instructor, Department or Division Chair</v>
      </c>
      <c r="G12" s="83" t="s">
        <v>31</v>
      </c>
      <c r="H12" s="60"/>
      <c r="I12" s="60"/>
      <c r="J12" s="60"/>
      <c r="K12" s="53"/>
      <c r="L12" s="1"/>
      <c r="M12" s="1"/>
      <c r="N12" s="1"/>
      <c r="O12" s="1"/>
      <c r="P12" s="1"/>
      <c r="Q12" s="1"/>
      <c r="R12" s="1"/>
      <c r="S12" s="1"/>
      <c r="T12" s="1"/>
      <c r="U12" s="1"/>
      <c r="V12" s="1"/>
      <c r="W12" s="1"/>
      <c r="X12" s="1"/>
      <c r="Y12" s="1"/>
      <c r="Z12" s="1"/>
    </row>
    <row r="13" spans="1:26" ht="191.25">
      <c r="A13" s="10" t="s">
        <v>34</v>
      </c>
      <c r="B13" s="11" t="s">
        <v>27</v>
      </c>
      <c r="C13" s="17" t="s">
        <v>28</v>
      </c>
      <c r="D13" s="42" t="s">
        <v>35</v>
      </c>
      <c r="E13" s="17" t="s">
        <v>30</v>
      </c>
      <c r="F13" s="19" t="str">
        <f ca="1">IFERROR(__xludf.DUMMYFUNCTION("VLOOKUP(C13,IMPORTRANGE(""https://docs.google.com/spreadsheets/d/19aOnl_WxGpVd4J2DecQ17dtq-LvW03TN3JZ9vvcR8mk/edit#gid=1361919240"",""Master List!A:G""),5,True)"),"3.0 or higher Cumulative Unweighted GPA (Juniors and Seniors Only)
OR 18 or higher on the ACT Math
OR 510 or higher on the SAT Math
OR 70 or higher on the EdReady Quantitative Reasoning, Algebra &amp; Statistics Placement
AND one of the following:
22 or hig"&amp;"her on the ACT Reading
OR 480 or higher on the SAT Reading &amp; Writing
OR 90 or higher on the EdReady Critical Reading and Critical Thinking Placement 
OR Permission of Instructor, Department or Division Chair")</f>
        <v>3.0 or higher Cumulative Unweighted GPA (Juniors and Seniors Only)
OR 18 or higher on the ACT Math
OR 510 or higher on the SAT Math
OR 70 or higher on the EdReady Quantitative Reasoning, Algebra &amp; Statistics Placement
AND one of the following:
22 or higher on the ACT Reading
OR 480 or higher on the SAT Reading &amp; Writing
OR 90 or higher on the EdReady Critical Reading and Critical Thinking Placement 
OR Permission of Instructor, Department or Division Chair</v>
      </c>
      <c r="G13" s="83" t="s">
        <v>31</v>
      </c>
      <c r="H13" s="60"/>
      <c r="I13" s="60"/>
      <c r="J13" s="60"/>
      <c r="K13" s="53"/>
      <c r="L13" s="1"/>
      <c r="M13" s="1"/>
      <c r="N13" s="1"/>
      <c r="O13" s="1"/>
      <c r="P13" s="1"/>
      <c r="Q13" s="1"/>
      <c r="R13" s="1"/>
      <c r="S13" s="1"/>
      <c r="T13" s="1"/>
      <c r="U13" s="1"/>
      <c r="V13" s="1"/>
      <c r="W13" s="1"/>
      <c r="X13" s="1"/>
      <c r="Y13" s="1"/>
      <c r="Z13" s="1"/>
    </row>
    <row r="14" spans="1:26" ht="153">
      <c r="A14" s="10" t="s">
        <v>36</v>
      </c>
      <c r="B14" s="20" t="s">
        <v>37</v>
      </c>
      <c r="C14" s="17" t="s">
        <v>38</v>
      </c>
      <c r="D14" s="42" t="s">
        <v>39</v>
      </c>
      <c r="E14" s="17" t="s">
        <v>30</v>
      </c>
      <c r="F14" s="15" t="str">
        <f ca="1">IFERROR(__xludf.DUMMYFUNCTION("VLOOKUP(C14,IMPORTRANGE(""https://docs.google.com/spreadsheets/d/19aOnl_WxGpVd4J2DecQ17dtq-LvW03TN3JZ9vvcR8mk/edit#gid=1361919240"",""Master List!A:G""),5,True)"),"A grade of C or better in CHM130 AND CHM130LL 
OR 
One year of high school chemistry  
AND one of the following:
C or better in MAT151 or higher
24 or higher on the Math ACT 
OR 560 or higher on the Math SAT 
OR B or better in High School Algebra II or "&amp;"College Algebra
OR Permission of Instructor, Department or Division Chair")</f>
        <v>A grade of C or better in CHM130 AND CHM130LL 
OR 
One year of high school chemistry  
AND one of the following:
C or better in MAT151 or higher
24 or higher on the Math ACT 
OR 560 or higher on the Math SAT 
OR B or better in High School Algebra II or College Algebra
OR Permission of Instructor, Department or Division Chair</v>
      </c>
      <c r="G14" s="21" t="s">
        <v>40</v>
      </c>
      <c r="H14" s="22" t="s">
        <v>41</v>
      </c>
      <c r="I14" s="23" t="s">
        <v>42</v>
      </c>
      <c r="J14" s="24" t="s">
        <v>30</v>
      </c>
      <c r="K14" s="15" t="str">
        <f ca="1">IFERROR(__xludf.DUMMYFUNCTION("VLOOKUP(H14,IMPORTRANGE(""https://docs.google.com/spreadsheets/d/19aOnl_WxGpVd4J2DecQ17dtq-LvW03TN3JZ9vvcR8mk/edit#gid=1361919240"",""Master List!A:G""),5,True)"),"C or better in CHM151 AND CHM151LL 
OR Permission of Instructor, Department or Division Chair")</f>
        <v>C or better in CHM151 AND CHM151LL 
OR Permission of Instructor, Department or Division Chair</v>
      </c>
      <c r="L14" s="1"/>
      <c r="M14" s="1"/>
      <c r="N14" s="1"/>
      <c r="O14" s="1"/>
      <c r="P14" s="1"/>
      <c r="Q14" s="1"/>
      <c r="R14" s="1"/>
      <c r="S14" s="1"/>
      <c r="T14" s="1"/>
      <c r="U14" s="1"/>
      <c r="V14" s="1"/>
      <c r="W14" s="1"/>
      <c r="X14" s="1"/>
      <c r="Y14" s="1"/>
      <c r="Z14" s="1"/>
    </row>
    <row r="15" spans="1:26" ht="187.5" customHeight="1">
      <c r="A15" s="10" t="s">
        <v>43</v>
      </c>
      <c r="B15" s="20" t="s">
        <v>37</v>
      </c>
      <c r="C15" s="17" t="s">
        <v>38</v>
      </c>
      <c r="D15" s="42" t="s">
        <v>44</v>
      </c>
      <c r="E15" s="17" t="s">
        <v>30</v>
      </c>
      <c r="F15" s="15" t="str">
        <f ca="1">IFERROR(__xludf.DUMMYFUNCTION("VLOOKUP(C15,IMPORTRANGE(""https://docs.google.com/spreadsheets/d/19aOnl_WxGpVd4J2DecQ17dtq-LvW03TN3JZ9vvcR8mk/edit#gid=1361919240"",""Master List!A:G""),5,True)"),"A grade of C or better in CHM130 AND CHM130LL 
OR 
One year of high school chemistry  
AND one of the following:
C or better in MAT151 or higher
24 or higher on the Math ACT 
OR 560 or higher on the Math SAT 
OR B or better in High School Algebra II or "&amp;"College Algebra
OR Permission of Instructor, Department or Division Chair")</f>
        <v>A grade of C or better in CHM130 AND CHM130LL 
OR 
One year of high school chemistry  
AND one of the following:
C or better in MAT151 or higher
24 or higher on the Math ACT 
OR 560 or higher on the Math SAT 
OR B or better in High School Algebra II or College Algebra
OR Permission of Instructor, Department or Division Chair</v>
      </c>
      <c r="G15" s="21" t="s">
        <v>40</v>
      </c>
      <c r="H15" s="22" t="s">
        <v>41</v>
      </c>
      <c r="I15" s="25" t="s">
        <v>45</v>
      </c>
      <c r="J15" s="26" t="s">
        <v>30</v>
      </c>
      <c r="K15" s="15" t="str">
        <f ca="1">IFERROR(__xludf.DUMMYFUNCTION("VLOOKUP(H15,IMPORTRANGE(""https://docs.google.com/spreadsheets/d/19aOnl_WxGpVd4J2DecQ17dtq-LvW03TN3JZ9vvcR8mk/edit#gid=1361919240"",""Master List!A:G""),5,True)"),"C or better in CHM151 AND CHM151LL 
OR Permission of Instructor, Department or Division Chair")</f>
        <v>C or better in CHM151 AND CHM151LL 
OR Permission of Instructor, Department or Division Chair</v>
      </c>
      <c r="L15" s="1"/>
      <c r="M15" s="1"/>
      <c r="N15" s="1"/>
      <c r="O15" s="1"/>
      <c r="P15" s="1"/>
      <c r="Q15" s="1"/>
      <c r="R15" s="1"/>
      <c r="S15" s="1"/>
      <c r="T15" s="1"/>
      <c r="U15" s="1"/>
      <c r="V15" s="1"/>
      <c r="W15" s="1"/>
      <c r="X15" s="1"/>
      <c r="Y15" s="1"/>
      <c r="Z15" s="1"/>
    </row>
    <row r="16" spans="1:26" ht="165.75">
      <c r="A16" s="10" t="s">
        <v>46</v>
      </c>
      <c r="B16" s="11" t="s">
        <v>47</v>
      </c>
      <c r="C16" s="17" t="s">
        <v>48</v>
      </c>
      <c r="D16" s="13">
        <v>12320</v>
      </c>
      <c r="E16" s="17">
        <v>4</v>
      </c>
      <c r="F16" s="15" t="str">
        <f ca="1">IFERROR(__xludf.DUMMYFUNCTION("VLOOKUP(C16,IMPORTRANGE(""https://docs.google.com/spreadsheets/d/19aOnl_WxGpVd4J2DecQ17dtq-LvW03TN3JZ9vvcR8mk/edit#gid=1361919240"",""Master List!A:G""),5,True)"),"C or better in College MAT182 or MAT187 or MAT220 or MAT221
OR 1 Year of High School Trigonometry with a C or better (along with the admissions requirement of the EdReady Critical Reading and Critical Thinking test
OR 80 or higher on the EdReady Colle"&amp;"ge Algebra Placement 
AND 
28 or higher on the ACT Math or 640 or higher on the SAT Math
OR B or better in High School Algebra II or College Algebra or Pre-Calc
OR Permission of Department or Division")</f>
        <v>C or better in College MAT182 or MAT187 or MAT220 or MAT221
OR 1 Year of High School Trigonometry with a C or better (along with the admissions requirement of the EdReady Critical Reading and Critical Thinking test
OR 80 or higher on the EdReady College Algebra Placement 
AND 
28 or higher on the ACT Math or 640 or higher on the SAT Math
OR B or better in High School Algebra II or College Algebra or Pre-Calc
OR Permission of Department or Division</v>
      </c>
      <c r="G16" s="87" t="s">
        <v>49</v>
      </c>
      <c r="H16" s="55"/>
      <c r="I16" s="55"/>
      <c r="J16" s="55"/>
      <c r="K16" s="56"/>
      <c r="L16" s="1"/>
      <c r="M16" s="1"/>
      <c r="N16" s="1"/>
      <c r="O16" s="1"/>
      <c r="P16" s="1"/>
      <c r="Q16" s="1"/>
      <c r="R16" s="1"/>
      <c r="S16" s="1"/>
      <c r="T16" s="1"/>
      <c r="U16" s="1"/>
      <c r="V16" s="1"/>
      <c r="W16" s="1"/>
      <c r="X16" s="1"/>
      <c r="Y16" s="1"/>
      <c r="Z16" s="1"/>
    </row>
    <row r="17" spans="1:26" ht="25.5">
      <c r="A17" s="27" t="s">
        <v>50</v>
      </c>
      <c r="B17" s="28" t="s">
        <v>51</v>
      </c>
      <c r="C17" s="29" t="s">
        <v>52</v>
      </c>
      <c r="D17" s="30">
        <v>36324</v>
      </c>
      <c r="E17" s="29">
        <v>4</v>
      </c>
      <c r="F17" s="15" t="str">
        <f ca="1">IFERROR(__xludf.DUMMYFUNCTION("VLOOKUP(C17,IMPORTRANGE(""https://docs.google.com/spreadsheets/d/19aOnl_WxGpVd4J2DecQ17dtq-LvW03TN3JZ9vvcR8mk/edit#gid=1361919240"",""Master List!A:G""),5,True)"),"C or better in PHY111")</f>
        <v>C or better in PHY111</v>
      </c>
      <c r="G17" s="87" t="s">
        <v>53</v>
      </c>
      <c r="H17" s="55"/>
      <c r="I17" s="55"/>
      <c r="J17" s="55"/>
      <c r="K17" s="56"/>
      <c r="L17" s="31"/>
      <c r="M17" s="31"/>
      <c r="N17" s="31"/>
      <c r="O17" s="31"/>
      <c r="P17" s="31"/>
      <c r="Q17" s="31"/>
      <c r="R17" s="31"/>
      <c r="S17" s="31"/>
      <c r="T17" s="31"/>
      <c r="U17" s="31"/>
      <c r="V17" s="31"/>
      <c r="W17" s="31"/>
      <c r="X17" s="31"/>
      <c r="Y17" s="31"/>
      <c r="Z17" s="31"/>
    </row>
    <row r="18" spans="1:26">
      <c r="A18" s="72" t="s">
        <v>54</v>
      </c>
      <c r="B18" s="55"/>
      <c r="C18" s="55"/>
      <c r="D18" s="55"/>
      <c r="E18" s="55"/>
      <c r="F18" s="55"/>
      <c r="G18" s="55"/>
      <c r="H18" s="55"/>
      <c r="I18" s="55"/>
      <c r="J18" s="55"/>
      <c r="K18" s="56"/>
      <c r="L18" s="31"/>
      <c r="M18" s="31"/>
      <c r="N18" s="31"/>
      <c r="O18" s="31"/>
      <c r="P18" s="31"/>
      <c r="Q18" s="31"/>
      <c r="R18" s="31"/>
      <c r="S18" s="31"/>
      <c r="T18" s="31"/>
      <c r="U18" s="31"/>
      <c r="V18" s="31"/>
      <c r="W18" s="31"/>
      <c r="X18" s="31"/>
      <c r="Y18" s="31"/>
      <c r="Z18" s="31"/>
    </row>
    <row r="19" spans="1:26" ht="63.75">
      <c r="A19" s="10" t="s">
        <v>55</v>
      </c>
      <c r="B19" s="20" t="s">
        <v>56</v>
      </c>
      <c r="C19" s="17" t="s">
        <v>57</v>
      </c>
      <c r="D19" s="13">
        <v>11323</v>
      </c>
      <c r="E19" s="12">
        <v>3</v>
      </c>
      <c r="F19" s="15" t="str">
        <f ca="1">IFERROR(__xludf.DUMMYFUNCTION("VLOOKUP(C19,IMPORTRANGE(""https://docs.google.com/spreadsheets/d/19aOnl_WxGpVd4J2DecQ17dtq-LvW03TN3JZ9vvcR8mk/edit#gid=1361919240"",""Master List!A:G""),5,True)"),"2.6 or higher Cumulative Unweighted GPA (Juniors and Seniors Only) 
OR 18 or higher on the ACT English 
OR 460 or higher on the SAT Reading &amp; Writing 
OR 80 or higher on the EdReady English Placement")</f>
        <v>2.6 or higher Cumulative Unweighted GPA (Juniors and Seniors Only) 
OR 18 or higher on the ACT English 
OR 460 or higher on the SAT Reading &amp; Writing 
OR 80 or higher on the EdReady English Placement</v>
      </c>
      <c r="G19" s="32" t="s">
        <v>58</v>
      </c>
      <c r="H19" s="29" t="s">
        <v>59</v>
      </c>
      <c r="I19" s="30">
        <v>25293</v>
      </c>
      <c r="J19" s="29">
        <v>3</v>
      </c>
      <c r="K19" s="15" t="str">
        <f ca="1">IFERROR(__xludf.DUMMYFUNCTION("VLOOKUP(H19,IMPORTRANGE(""https://docs.google.com/spreadsheets/d/19aOnl_WxGpVd4J2DecQ17dtq-LvW03TN3JZ9vvcR8mk/edit#gid=1361919240"",""Master List!A:G""),5,True)"),"C or better in ENG101
OR 4 or higher on the AP English Exam")</f>
        <v>C or better in ENG101
OR 4 or higher on the AP English Exam</v>
      </c>
      <c r="L19" s="1"/>
      <c r="M19" s="1"/>
      <c r="N19" s="1"/>
      <c r="O19" s="1"/>
      <c r="P19" s="1"/>
      <c r="Q19" s="1"/>
      <c r="R19" s="1"/>
      <c r="S19" s="1"/>
      <c r="T19" s="1"/>
      <c r="U19" s="1"/>
      <c r="V19" s="1"/>
      <c r="W19" s="1"/>
      <c r="X19" s="1"/>
      <c r="Y19" s="1"/>
      <c r="Z19" s="1"/>
    </row>
    <row r="20" spans="1:26" ht="63.75">
      <c r="A20" s="10" t="s">
        <v>60</v>
      </c>
      <c r="B20" s="20" t="s">
        <v>56</v>
      </c>
      <c r="C20" s="17" t="s">
        <v>57</v>
      </c>
      <c r="D20" s="13">
        <v>11324</v>
      </c>
      <c r="E20" s="12">
        <v>3</v>
      </c>
      <c r="F20" s="15" t="str">
        <f ca="1">IFERROR(__xludf.DUMMYFUNCTION("VLOOKUP(C20,IMPORTRANGE(""https://docs.google.com/spreadsheets/d/19aOnl_WxGpVd4J2DecQ17dtq-LvW03TN3JZ9vvcR8mk/edit#gid=1361919240"",""Master List!A:G""),5,True)"),"2.6 or higher Cumulative Unweighted GPA (Juniors and Seniors Only) 
OR 18 or higher on the ACT English 
OR 460 or higher on the SAT Reading &amp; Writing 
OR 80 or higher on the EdReady English Placement")</f>
        <v>2.6 or higher Cumulative Unweighted GPA (Juniors and Seniors Only) 
OR 18 or higher on the ACT English 
OR 460 or higher on the SAT Reading &amp; Writing 
OR 80 or higher on the EdReady English Placement</v>
      </c>
      <c r="G20" s="21" t="s">
        <v>58</v>
      </c>
      <c r="H20" s="29" t="s">
        <v>61</v>
      </c>
      <c r="I20" s="33">
        <v>25294</v>
      </c>
      <c r="J20" s="29">
        <v>3</v>
      </c>
      <c r="K20" s="15" t="str">
        <f ca="1">IFERROR(__xludf.DUMMYFUNCTION("VLOOKUP(H20,IMPORTRANGE(""https://docs.google.com/spreadsheets/d/19aOnl_WxGpVd4J2DecQ17dtq-LvW03TN3JZ9vvcR8mk/edit#gid=1361919240"",""Master List!A:G""),5,True)"),"C or better in ENG101
OR 4 or higher on the AP English Exam")</f>
        <v>C or better in ENG101
OR 4 or higher on the AP English Exam</v>
      </c>
      <c r="L20" s="1"/>
      <c r="M20" s="1"/>
      <c r="N20" s="1"/>
      <c r="O20" s="1"/>
      <c r="P20" s="1"/>
      <c r="Q20" s="1"/>
      <c r="R20" s="1"/>
      <c r="S20" s="1"/>
      <c r="T20" s="1"/>
      <c r="U20" s="1"/>
      <c r="V20" s="1"/>
      <c r="W20" s="1"/>
      <c r="X20" s="1"/>
      <c r="Y20" s="1"/>
      <c r="Z20" s="1"/>
    </row>
    <row r="21" spans="1:26" ht="63.75">
      <c r="A21" s="10" t="s">
        <v>62</v>
      </c>
      <c r="B21" s="20" t="s">
        <v>56</v>
      </c>
      <c r="C21" s="17" t="s">
        <v>57</v>
      </c>
      <c r="D21" s="13">
        <v>36010</v>
      </c>
      <c r="E21" s="12">
        <v>3</v>
      </c>
      <c r="F21" s="15" t="str">
        <f ca="1">IFERROR(__xludf.DUMMYFUNCTION("VLOOKUP(C21,IMPORTRANGE(""https://docs.google.com/spreadsheets/d/19aOnl_WxGpVd4J2DecQ17dtq-LvW03TN3JZ9vvcR8mk/edit#gid=1361919240"",""Master List!A:G""),5,True)"),"2.6 or higher Cumulative Unweighted GPA (Juniors and Seniors Only) 
OR 18 or higher on the ACT English 
OR 460 or higher on the SAT Reading &amp; Writing 
OR 80 or higher on the EdReady English Placement")</f>
        <v>2.6 or higher Cumulative Unweighted GPA (Juniors and Seniors Only) 
OR 18 or higher on the ACT English 
OR 460 or higher on the SAT Reading &amp; Writing 
OR 80 or higher on the EdReady English Placement</v>
      </c>
      <c r="G21" s="21" t="s">
        <v>58</v>
      </c>
      <c r="H21" s="29" t="s">
        <v>61</v>
      </c>
      <c r="I21" s="30">
        <v>31744</v>
      </c>
      <c r="J21" s="29">
        <v>3</v>
      </c>
      <c r="K21" s="15" t="str">
        <f ca="1">IFERROR(__xludf.DUMMYFUNCTION("VLOOKUP(H21,IMPORTRANGE(""https://docs.google.com/spreadsheets/d/19aOnl_WxGpVd4J2DecQ17dtq-LvW03TN3JZ9vvcR8mk/edit#gid=1361919240"",""Master List!A:G""),5,True)"),"C or better in ENG101
OR 4 or higher on the AP English Exam")</f>
        <v>C or better in ENG101
OR 4 or higher on the AP English Exam</v>
      </c>
      <c r="L21" s="1"/>
      <c r="M21" s="1"/>
      <c r="N21" s="1"/>
      <c r="O21" s="1"/>
      <c r="P21" s="1"/>
      <c r="Q21" s="1"/>
      <c r="R21" s="1"/>
      <c r="S21" s="1"/>
      <c r="T21" s="1"/>
      <c r="U21" s="1"/>
      <c r="V21" s="1"/>
      <c r="W21" s="1"/>
      <c r="X21" s="1"/>
      <c r="Y21" s="1"/>
      <c r="Z21" s="1"/>
    </row>
    <row r="22" spans="1:26" ht="114.75">
      <c r="A22" s="34" t="s">
        <v>63</v>
      </c>
      <c r="B22" s="20" t="s">
        <v>64</v>
      </c>
      <c r="C22" s="17" t="s">
        <v>65</v>
      </c>
      <c r="D22" s="30">
        <v>11357</v>
      </c>
      <c r="E22" s="12">
        <v>3</v>
      </c>
      <c r="F22" s="15" t="str">
        <f ca="1">IFERROR(__xludf.DUMMYFUNCTION("VLOOKUP(C22,IMPORTRANGE(""https://docs.google.com/spreadsheets/d/19aOnl_WxGpVd4J2DecQ17dtq-LvW03TN3JZ9vvcR8mk/edit#gid=1361919240"",""Master List!A:G""),5,True)"),"C or better in ENG101 
OR 4 or higher on the AP English Exam
OR Permission of Instructor")</f>
        <v>C or better in ENG101 
OR 4 or higher on the AP English Exam
OR Permission of Instructor</v>
      </c>
      <c r="G22" s="86" t="s">
        <v>66</v>
      </c>
      <c r="H22" s="55"/>
      <c r="I22" s="55"/>
      <c r="J22" s="55"/>
      <c r="K22" s="56"/>
      <c r="L22" s="1"/>
      <c r="M22" s="1"/>
      <c r="N22" s="1"/>
      <c r="O22" s="1"/>
      <c r="P22" s="1"/>
      <c r="Q22" s="1"/>
      <c r="R22" s="1"/>
      <c r="S22" s="1"/>
      <c r="T22" s="1"/>
      <c r="U22" s="1"/>
      <c r="V22" s="1"/>
      <c r="W22" s="1"/>
      <c r="X22" s="1"/>
      <c r="Y22" s="1"/>
      <c r="Z22" s="1"/>
    </row>
    <row r="23" spans="1:26" ht="127.5">
      <c r="A23" s="34" t="s">
        <v>67</v>
      </c>
      <c r="B23" s="11" t="s">
        <v>68</v>
      </c>
      <c r="C23" s="12" t="s">
        <v>69</v>
      </c>
      <c r="D23" s="13">
        <v>11313</v>
      </c>
      <c r="E23" s="12">
        <v>3</v>
      </c>
      <c r="F23" s="15" t="str">
        <f ca="1">IFERROR(__xludf.DUMMYFUNCTION("VLOOKUP(C23,IMPORTRANGE(""https://docs.google.com/spreadsheets/d/19aOnl_WxGpVd4J2DecQ17dtq-LvW03TN3JZ9vvcR8mk/edit#gid=1361919240"",""Master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23" s="35" t="s">
        <v>70</v>
      </c>
      <c r="H23" s="29" t="s">
        <v>71</v>
      </c>
      <c r="I23" s="30">
        <v>25296</v>
      </c>
      <c r="J23" s="29">
        <v>3</v>
      </c>
      <c r="K23" s="15" t="str">
        <f ca="1">IFERROR(__xludf.DUMMYFUNCTION("VLOOKUP(H23,IMPORTRANGE(""https://docs.google.com/spreadsheets/d/19aOnl_WxGpVd4J2DecQ17dtq-LvW03TN3JZ9vvcR8mk/edit#gid=1361919240"",""Master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L23" s="1"/>
      <c r="M23" s="1"/>
      <c r="N23" s="1"/>
      <c r="O23" s="1"/>
      <c r="P23" s="1"/>
      <c r="Q23" s="1"/>
      <c r="R23" s="1"/>
      <c r="S23" s="1"/>
      <c r="T23" s="1"/>
      <c r="U23" s="1"/>
      <c r="V23" s="1"/>
      <c r="W23" s="1"/>
      <c r="X23" s="1"/>
      <c r="Y23" s="1"/>
      <c r="Z23" s="1"/>
    </row>
    <row r="24" spans="1:26" ht="127.5">
      <c r="A24" s="34" t="s">
        <v>72</v>
      </c>
      <c r="B24" s="11" t="s">
        <v>68</v>
      </c>
      <c r="C24" s="12" t="s">
        <v>69</v>
      </c>
      <c r="D24" s="13">
        <v>11326</v>
      </c>
      <c r="E24" s="17">
        <v>3</v>
      </c>
      <c r="F24" s="15" t="str">
        <f ca="1">IFERROR(__xludf.DUMMYFUNCTION("VLOOKUP(C24,IMPORTRANGE(""https://docs.google.com/spreadsheets/d/19aOnl_WxGpVd4J2DecQ17dtq-LvW03TN3JZ9vvcR8mk/edit#gid=1361919240"",""Master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24" s="35" t="s">
        <v>70</v>
      </c>
      <c r="H24" s="29" t="s">
        <v>71</v>
      </c>
      <c r="I24" s="30">
        <v>25327</v>
      </c>
      <c r="J24" s="17">
        <v>3</v>
      </c>
      <c r="K24" s="15" t="str">
        <f ca="1">IFERROR(__xludf.DUMMYFUNCTION("VLOOKUP(H24,IMPORTRANGE(""https://docs.google.com/spreadsheets/d/19aOnl_WxGpVd4J2DecQ17dtq-LvW03TN3JZ9vvcR8mk/edit#gid=1361919240"",""Master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L24" s="1"/>
      <c r="M24" s="1"/>
      <c r="N24" s="1"/>
      <c r="O24" s="1"/>
      <c r="P24" s="1"/>
      <c r="Q24" s="1"/>
      <c r="R24" s="1"/>
      <c r="S24" s="1"/>
      <c r="T24" s="1"/>
      <c r="U24" s="1"/>
      <c r="V24" s="1"/>
      <c r="W24" s="1"/>
      <c r="X24" s="1"/>
      <c r="Y24" s="1"/>
      <c r="Z24" s="1"/>
    </row>
    <row r="25" spans="1:26">
      <c r="A25" s="72" t="s">
        <v>73</v>
      </c>
      <c r="B25" s="55"/>
      <c r="C25" s="55"/>
      <c r="D25" s="55"/>
      <c r="E25" s="55"/>
      <c r="F25" s="55"/>
      <c r="G25" s="55"/>
      <c r="H25" s="55"/>
      <c r="I25" s="55"/>
      <c r="J25" s="55"/>
      <c r="K25" s="56"/>
      <c r="L25" s="31"/>
      <c r="M25" s="31"/>
      <c r="N25" s="31"/>
      <c r="O25" s="31"/>
      <c r="P25" s="31"/>
      <c r="Q25" s="31"/>
      <c r="R25" s="31"/>
      <c r="S25" s="31"/>
      <c r="T25" s="31"/>
      <c r="U25" s="31"/>
      <c r="V25" s="31"/>
      <c r="W25" s="31"/>
      <c r="X25" s="31"/>
      <c r="Y25" s="31"/>
      <c r="Z25" s="31"/>
    </row>
    <row r="26" spans="1:26" ht="89.25">
      <c r="A26" s="10" t="s">
        <v>74</v>
      </c>
      <c r="B26" s="11" t="s">
        <v>75</v>
      </c>
      <c r="C26" s="17" t="s">
        <v>76</v>
      </c>
      <c r="D26" s="13">
        <v>11970</v>
      </c>
      <c r="E26" s="17">
        <v>4</v>
      </c>
      <c r="F26" s="15" t="str">
        <f ca="1">IFERROR(__xludf.DUMMYFUNCTION("VLOOKUP(C26,IMPORTRANGE(""https://docs.google.com/spreadsheets/d/19aOnl_WxGpVd4J2DecQ17dtq-LvW03TN3JZ9vvcR8mk/edit#gid=1361919240"",""Master List!A:G""),5,True)"),"3.0 or higher Cumulative Unweighted GPA (Juniors and Seniors Only)
OR 22 or higher on the ACT Math
OR 530 or higher on the SAT Math
OR 80 or higher on the EdReady College Algebra Placement
OR Permission of Department or Division Chair")</f>
        <v>3.0 or higher Cumulative Unweighted GPA (Juniors and Seniors Only)
OR 22 or higher on the ACT Math
OR 530 or higher on the SAT Math
OR 80 or higher on the EdReady College Algebra Placement
OR Permission of Department or Division Chair</v>
      </c>
      <c r="G26" s="88" t="s">
        <v>77</v>
      </c>
      <c r="H26" s="60"/>
      <c r="I26" s="60"/>
      <c r="J26" s="60"/>
      <c r="K26" s="75"/>
      <c r="L26" s="1"/>
      <c r="M26" s="1"/>
      <c r="N26" s="1"/>
      <c r="O26" s="1"/>
      <c r="P26" s="1"/>
      <c r="Q26" s="1"/>
      <c r="R26" s="1"/>
      <c r="S26" s="1"/>
      <c r="T26" s="1"/>
      <c r="U26" s="1"/>
      <c r="V26" s="1"/>
      <c r="W26" s="1"/>
      <c r="X26" s="1"/>
      <c r="Y26" s="1"/>
      <c r="Z26" s="1"/>
    </row>
    <row r="27" spans="1:26" ht="114.75">
      <c r="A27" s="10" t="s">
        <v>78</v>
      </c>
      <c r="B27" s="11" t="s">
        <v>79</v>
      </c>
      <c r="C27" s="17" t="s">
        <v>80</v>
      </c>
      <c r="D27" s="33">
        <v>11851</v>
      </c>
      <c r="E27" s="17">
        <v>5</v>
      </c>
      <c r="F27" s="15" t="str">
        <f ca="1">IFERROR(__xludf.DUMMYFUNCTION("VLOOKUP(C27,IMPORTRANGE(""https://docs.google.com/spreadsheets/d/19aOnl_WxGpVd4J2DecQ17dtq-LvW03TN3JZ9vvcR8mk/edit#gid=1361919240"",""Master List!A:G""),5,True)"),"C or better in Dual Enrollment MAT151 or higher 
OR 
80 or higher on the EdReady College Algebra Placement 
AND one of the following:
24 or higher on the Math ACT 
OR 
560 or higher on the Math SAT 
OR 
HS Algebra II or HS College Algebra with a B or bett"&amp;"er")</f>
        <v>C or better in Dual Enrollment MAT151 or higher 
OR 
80 or higher on the EdReady College Algebra Placement 
AND one of the following:
24 or higher on the Math ACT 
OR 
560 or higher on the Math SAT 
OR 
HS Algebra II or HS College Algebra with a B or better</v>
      </c>
      <c r="G27" s="84" t="s">
        <v>81</v>
      </c>
      <c r="H27" s="63"/>
      <c r="I27" s="63"/>
      <c r="J27" s="63"/>
      <c r="K27" s="85"/>
      <c r="L27" s="1"/>
      <c r="M27" s="1"/>
      <c r="N27" s="1"/>
      <c r="O27" s="1"/>
      <c r="P27" s="1"/>
      <c r="Q27" s="1"/>
      <c r="R27" s="1"/>
      <c r="S27" s="1"/>
      <c r="T27" s="1"/>
      <c r="U27" s="1"/>
      <c r="V27" s="1"/>
      <c r="W27" s="1"/>
      <c r="X27" s="1"/>
      <c r="Y27" s="1"/>
      <c r="Z27" s="1"/>
    </row>
    <row r="28" spans="1:26" ht="114.75">
      <c r="A28" s="10" t="s">
        <v>82</v>
      </c>
      <c r="B28" s="11" t="s">
        <v>79</v>
      </c>
      <c r="C28" s="17" t="s">
        <v>80</v>
      </c>
      <c r="D28" s="13">
        <v>13001</v>
      </c>
      <c r="E28" s="17">
        <v>5</v>
      </c>
      <c r="F28" s="15" t="str">
        <f ca="1">IFERROR(__xludf.DUMMYFUNCTION("VLOOKUP(C28,IMPORTRANGE(""https://docs.google.com/spreadsheets/d/19aOnl_WxGpVd4J2DecQ17dtq-LvW03TN3JZ9vvcR8mk/edit#gid=1361919240"",""Master List!A:G""),5,True)"),"C or better in Dual Enrollment MAT151 or higher 
OR 
80 or higher on the EdReady College Algebra Placement 
AND one of the following:
24 or higher on the Math ACT 
OR 
560 or higher on the Math SAT 
OR 
HS Algebra II or HS College Algebra with a B or bett"&amp;"er")</f>
        <v>C or better in Dual Enrollment MAT151 or higher 
OR 
80 or higher on the EdReady College Algebra Placement 
AND one of the following:
24 or higher on the Math ACT 
OR 
560 or higher on the Math SAT 
OR 
HS Algebra II or HS College Algebra with a B or better</v>
      </c>
      <c r="G28" s="80"/>
      <c r="H28" s="55"/>
      <c r="I28" s="55"/>
      <c r="J28" s="55"/>
      <c r="K28" s="56"/>
      <c r="L28" s="1"/>
      <c r="M28" s="1"/>
      <c r="N28" s="1"/>
      <c r="O28" s="1"/>
      <c r="P28" s="1"/>
      <c r="Q28" s="1"/>
      <c r="R28" s="1"/>
      <c r="S28" s="1"/>
      <c r="T28" s="1"/>
      <c r="U28" s="1"/>
      <c r="V28" s="1"/>
      <c r="W28" s="1"/>
      <c r="X28" s="1"/>
      <c r="Y28" s="1"/>
      <c r="Z28" s="1"/>
    </row>
    <row r="29" spans="1:26" ht="127.5">
      <c r="A29" s="10" t="s">
        <v>83</v>
      </c>
      <c r="B29" s="11" t="s">
        <v>84</v>
      </c>
      <c r="C29" s="17" t="s">
        <v>85</v>
      </c>
      <c r="D29" s="13">
        <v>11817</v>
      </c>
      <c r="E29" s="17">
        <v>3</v>
      </c>
      <c r="F29" s="15" t="str">
        <f ca="1">IFERROR(__xludf.DUMMYFUNCTION("VLOOKUP(C29,IMPORTRANGE(""https://docs.google.com/spreadsheets/d/19aOnl_WxGpVd4J2DecQ17dtq-LvW03TN3JZ9vvcR8mk/edit#gid=1361919240"",""Master List!A:G""),5,True)"),"C or better in Dual Enrollment MAT141 or higher
OR 80 or higher on the EdReady College Algebra Placement 
AND one of the following:
24 or higher on the Math ACT 
OR 560 or higher on the Math SAT 
OR B or better in High School Algebra II or College Algebr"&amp;"a or Pre-Calc 
OR Permission of Department/Division Chair")</f>
        <v>C or better in Dual Enrollment MAT141 or higher
OR 80 or higher on the EdReady College Algebra Placement 
AND one of the following:
24 or higher on the Math ACT 
OR 560 or higher on the Math SAT 
OR B or better in High School Algebra II or College Algebra or Pre-Calc 
OR Permission of Department/Division Chair</v>
      </c>
      <c r="G29" s="86" t="s">
        <v>86</v>
      </c>
      <c r="H29" s="55"/>
      <c r="I29" s="55"/>
      <c r="J29" s="55"/>
      <c r="K29" s="56"/>
      <c r="L29" s="1"/>
      <c r="M29" s="1"/>
      <c r="N29" s="1"/>
      <c r="O29" s="1"/>
      <c r="P29" s="1"/>
      <c r="Q29" s="1"/>
      <c r="R29" s="1"/>
      <c r="S29" s="1"/>
      <c r="T29" s="1"/>
      <c r="U29" s="1"/>
      <c r="V29" s="1"/>
      <c r="W29" s="1"/>
      <c r="X29" s="1"/>
      <c r="Y29" s="1"/>
      <c r="Z29" s="1"/>
    </row>
    <row r="30" spans="1:26" ht="89.25">
      <c r="A30" s="10" t="s">
        <v>87</v>
      </c>
      <c r="B30" s="11" t="s">
        <v>88</v>
      </c>
      <c r="C30" s="17" t="s">
        <v>89</v>
      </c>
      <c r="D30" s="13">
        <v>36013</v>
      </c>
      <c r="E30" s="17">
        <v>5</v>
      </c>
      <c r="F30" s="15" t="str">
        <f ca="1">IFERROR(__xludf.DUMMYFUNCTION("VLOOKUP(C30,IMPORTRANGE(""https://docs.google.com/spreadsheets/d/19aOnl_WxGpVd4J2DecQ17dtq-LvW03TN3JZ9vvcR8mk/edit#gid=1361919240"",""Master List!A:G""),5,True)"),"C or better in Dual Enrollment MAT187
OR 80 or higher on the EdReady College Algebra Placement 
AND one of the following:
28 or higher on the Math ACT 
OR 640 or higher on the Math SAT 
OR B or better in Pre-Calc")</f>
        <v>C or better in Dual Enrollment MAT187
OR 80 or higher on the EdReady College Algebra Placement 
AND one of the following:
28 or higher on the Math ACT 
OR 640 or higher on the Math SAT 
OR B or better in Pre-Calc</v>
      </c>
      <c r="G30" s="84" t="s">
        <v>90</v>
      </c>
      <c r="H30" s="63"/>
      <c r="I30" s="63"/>
      <c r="J30" s="63"/>
      <c r="K30" s="85"/>
      <c r="L30" s="1"/>
      <c r="M30" s="1"/>
      <c r="N30" s="1"/>
      <c r="O30" s="1"/>
      <c r="P30" s="1"/>
      <c r="Q30" s="1"/>
      <c r="R30" s="1"/>
      <c r="S30" s="1"/>
      <c r="T30" s="1"/>
      <c r="U30" s="1"/>
      <c r="V30" s="1"/>
      <c r="W30" s="1"/>
      <c r="X30" s="1"/>
      <c r="Y30" s="1"/>
      <c r="Z30" s="1"/>
    </row>
    <row r="31" spans="1:26" ht="89.25">
      <c r="A31" s="10" t="s">
        <v>91</v>
      </c>
      <c r="B31" s="11" t="s">
        <v>88</v>
      </c>
      <c r="C31" s="17" t="s">
        <v>89</v>
      </c>
      <c r="D31" s="13">
        <v>11923</v>
      </c>
      <c r="E31" s="17">
        <v>5</v>
      </c>
      <c r="F31" s="15" t="str">
        <f ca="1">IFERROR(__xludf.DUMMYFUNCTION("VLOOKUP(C31,IMPORTRANGE(""https://docs.google.com/spreadsheets/d/19aOnl_WxGpVd4J2DecQ17dtq-LvW03TN3JZ9vvcR8mk/edit#gid=1361919240"",""Master List!A:G""),5,True)"),"C or better in Dual Enrollment MAT187
OR 80 or higher on the EdReady College Algebra Placement 
AND one of the following:
28 or higher on the Math ACT 
OR 640 or higher on the Math SAT 
OR B or better in Pre-Calc")</f>
        <v>C or better in Dual Enrollment MAT187
OR 80 or higher on the EdReady College Algebra Placement 
AND one of the following:
28 or higher on the Math ACT 
OR 640 or higher on the Math SAT 
OR B or better in Pre-Calc</v>
      </c>
      <c r="G31" s="80"/>
      <c r="H31" s="55"/>
      <c r="I31" s="55"/>
      <c r="J31" s="55"/>
      <c r="K31" s="56"/>
      <c r="L31" s="1"/>
      <c r="M31" s="1"/>
      <c r="N31" s="1"/>
      <c r="O31" s="1"/>
      <c r="P31" s="1"/>
      <c r="Q31" s="1"/>
      <c r="R31" s="1"/>
      <c r="S31" s="1"/>
      <c r="T31" s="1"/>
      <c r="U31" s="1"/>
      <c r="V31" s="1"/>
      <c r="W31" s="1"/>
      <c r="X31" s="1"/>
      <c r="Y31" s="1"/>
      <c r="Z31" s="1"/>
    </row>
    <row r="32" spans="1:26" ht="89.25">
      <c r="A32" s="10" t="s">
        <v>92</v>
      </c>
      <c r="B32" s="11" t="s">
        <v>93</v>
      </c>
      <c r="C32" s="17" t="s">
        <v>94</v>
      </c>
      <c r="D32" s="13">
        <v>11801</v>
      </c>
      <c r="E32" s="17">
        <v>4</v>
      </c>
      <c r="F32" s="15" t="str">
        <f ca="1">IFERROR(__xludf.DUMMYFUNCTION("VLOOKUP(C32,IMPORTRANGE(""https://docs.google.com/spreadsheets/d/19aOnl_WxGpVd4J2DecQ17dtq-LvW03TN3JZ9vvcR8mk/edit#gid=1361919240"",""Master List!A:G""),5,True)"),"C or better in Dual Enrollment MAT187
OR 80 or higher on the EdReady College Algebra Placement 
AND one of the following:
28 or higher on the Math ACT 
OR 640 or higher on the Math SAT 
OR B or better in Pre-Calc")</f>
        <v>C or better in Dual Enrollment MAT187
OR 80 or higher on the EdReady College Algebra Placement 
AND one of the following:
28 or higher on the Math ACT 
OR 640 or higher on the Math SAT 
OR B or better in Pre-Calc</v>
      </c>
      <c r="G32" s="36" t="s">
        <v>95</v>
      </c>
      <c r="H32" s="17" t="s">
        <v>96</v>
      </c>
      <c r="I32" s="13">
        <v>25885</v>
      </c>
      <c r="J32" s="17">
        <v>4</v>
      </c>
      <c r="K32" s="15" t="str">
        <f ca="1">IFERROR(__xludf.DUMMYFUNCTION("VLOOKUP(H32,IMPORTRANGE(""https://docs.google.com/spreadsheets/d/19aOnl_WxGpVd4J2DecQ17dtq-LvW03TN3JZ9vvcR8mk/edit#gid=1361919240"",""Master List!A:G""),5,True)"),"C or better in Dual Enrollment MAT220 or MAT221 
OR 3 or higher on AP Calculus AB Exam 
OR 3 or higher on AP Calculus BC Exam")</f>
        <v>C or better in Dual Enrollment MAT220 or MAT221 
OR 3 or higher on AP Calculus AB Exam 
OR 3 or higher on AP Calculus BC Exam</v>
      </c>
      <c r="L32" s="1"/>
      <c r="M32" s="1"/>
      <c r="N32" s="1"/>
      <c r="O32" s="1"/>
      <c r="P32" s="1"/>
      <c r="Q32" s="1"/>
      <c r="R32" s="1"/>
      <c r="S32" s="1"/>
      <c r="T32" s="1"/>
      <c r="U32" s="1"/>
      <c r="V32" s="1"/>
      <c r="W32" s="1"/>
      <c r="X32" s="1"/>
      <c r="Y32" s="1"/>
      <c r="Z32" s="1"/>
    </row>
    <row r="33" spans="1:26" ht="76.5">
      <c r="A33" s="34" t="s">
        <v>97</v>
      </c>
      <c r="B33" s="11" t="s">
        <v>98</v>
      </c>
      <c r="C33" s="17" t="s">
        <v>99</v>
      </c>
      <c r="D33" s="13">
        <v>13003</v>
      </c>
      <c r="E33" s="17">
        <v>3</v>
      </c>
      <c r="F33" s="15" t="str">
        <f ca="1">IFERROR(__xludf.DUMMYFUNCTION("VLOOKUP(C33,IMPORTRANGE(""https://docs.google.com/spreadsheets/d/19aOnl_WxGpVd4J2DecQ17dtq-LvW03TN3JZ9vvcR8mk/edit#gid=1361919240"",""Master List!A:G""),5,True)"),"C or better in Dual Enrollment MAT212 or MAT213 
OR C or better in Dual Enrollment MAT220 or MAT221 
OR 3 or higher on AP Calculus AB Exam 
OR 3 or higher on AP Calculus BC Exam")</f>
        <v>C or better in Dual Enrollment MAT212 or MAT213 
OR C or better in Dual Enrollment MAT220 or MAT221 
OR 3 or higher on AP Calculus AB Exam 
OR 3 or higher on AP Calculus BC Exam</v>
      </c>
      <c r="G33" s="86" t="s">
        <v>100</v>
      </c>
      <c r="H33" s="55"/>
      <c r="I33" s="55"/>
      <c r="J33" s="55"/>
      <c r="K33" s="56"/>
      <c r="L33" s="1"/>
      <c r="M33" s="1"/>
      <c r="N33" s="1"/>
      <c r="O33" s="1"/>
      <c r="P33" s="1"/>
      <c r="Q33" s="1"/>
      <c r="R33" s="1"/>
      <c r="S33" s="1"/>
      <c r="T33" s="1"/>
      <c r="U33" s="1"/>
      <c r="V33" s="1"/>
      <c r="W33" s="1"/>
      <c r="X33" s="1"/>
      <c r="Y33" s="1"/>
      <c r="Z33" s="1"/>
    </row>
    <row r="34" spans="1:26" ht="89.25">
      <c r="A34" s="34" t="s">
        <v>101</v>
      </c>
      <c r="B34" s="11" t="s">
        <v>102</v>
      </c>
      <c r="C34" s="17" t="s">
        <v>103</v>
      </c>
      <c r="D34" s="13">
        <v>12039</v>
      </c>
      <c r="E34" s="17">
        <v>4</v>
      </c>
      <c r="F34" s="15" t="str">
        <f ca="1">IFERROR(__xludf.DUMMYFUNCTION("VLOOKUP(C34,IMPORTRANGE(""https://docs.google.com/spreadsheets/d/19aOnl_WxGpVd4J2DecQ17dtq-LvW03TN3JZ9vvcR8mk/edit#gid=1361919240"",""Master List!A:G""),5,True)"),"C or better in Dual Enrollment MAT230 or MAT231 
OR 4 or higher on AP Calculus BC Exam ")</f>
        <v xml:space="preserve">C or better in Dual Enrollment MAT230 or MAT231 
OR 4 or higher on AP Calculus BC Exam </v>
      </c>
      <c r="G34" s="37" t="s">
        <v>104</v>
      </c>
      <c r="H34" s="17" t="s">
        <v>105</v>
      </c>
      <c r="I34" s="13">
        <v>26005</v>
      </c>
      <c r="J34" s="17">
        <v>4</v>
      </c>
      <c r="K34" s="15" t="str">
        <f ca="1">IFERROR(__xludf.DUMMYFUNCTION("VLOOKUP(H34,IMPORTRANGE(""https://docs.google.com/spreadsheets/d/19aOnl_WxGpVd4J2DecQ17dtq-LvW03TN3JZ9vvcR8mk/edit#gid=1361919240"",""Master List!A:G""),5,True)"),"C or better in Dual Enrollment MAT230 or MAT231 
OR 4 or higher on AP Calculus BC Exam 
OR Permission of Department/Division Chair")</f>
        <v>C or better in Dual Enrollment MAT230 or MAT231 
OR 4 or higher on AP Calculus BC Exam 
OR Permission of Department/Division Chair</v>
      </c>
      <c r="L34" s="1"/>
      <c r="M34" s="1"/>
      <c r="N34" s="1"/>
      <c r="O34" s="1"/>
      <c r="P34" s="1"/>
      <c r="Q34" s="1"/>
      <c r="R34" s="1"/>
      <c r="S34" s="1"/>
      <c r="T34" s="1"/>
      <c r="U34" s="1"/>
      <c r="V34" s="1"/>
      <c r="W34" s="1"/>
      <c r="X34" s="1"/>
      <c r="Y34" s="1"/>
      <c r="Z34" s="1"/>
    </row>
    <row r="35" spans="1:26">
      <c r="A35" s="72" t="s">
        <v>106</v>
      </c>
      <c r="B35" s="55"/>
      <c r="C35" s="55"/>
      <c r="D35" s="55"/>
      <c r="E35" s="55"/>
      <c r="F35" s="55"/>
      <c r="G35" s="55"/>
      <c r="H35" s="55"/>
      <c r="I35" s="55"/>
      <c r="J35" s="55"/>
      <c r="K35" s="56"/>
      <c r="L35" s="38"/>
      <c r="M35" s="38"/>
      <c r="N35" s="38"/>
      <c r="O35" s="38"/>
      <c r="P35" s="38"/>
      <c r="Q35" s="38"/>
      <c r="R35" s="38"/>
      <c r="S35" s="38"/>
      <c r="T35" s="38"/>
      <c r="U35" s="38"/>
      <c r="V35" s="38"/>
      <c r="W35" s="38"/>
      <c r="X35" s="38"/>
      <c r="Y35" s="38"/>
      <c r="Z35" s="38"/>
    </row>
    <row r="36" spans="1:26" ht="114.75">
      <c r="A36" s="10" t="s">
        <v>107</v>
      </c>
      <c r="B36" s="11" t="s">
        <v>108</v>
      </c>
      <c r="C36" s="12" t="s">
        <v>109</v>
      </c>
      <c r="D36" s="13">
        <v>12181</v>
      </c>
      <c r="E36" s="12">
        <v>5</v>
      </c>
      <c r="F36" s="15" t="str">
        <f ca="1">IFERROR(__xludf.DUMMYFUNCTION("VLOOKUP(C36,IMPORTRANGE(""https://docs.google.com/spreadsheets/d/19aOnl_WxGpVd4J2DecQ17dtq-LvW03TN3JZ9vvcR8mk/edit#gid=1361919240"",""Master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36" s="39" t="s">
        <v>110</v>
      </c>
      <c r="H36" s="12" t="s">
        <v>111</v>
      </c>
      <c r="I36" s="13">
        <v>29802</v>
      </c>
      <c r="J36" s="12">
        <v>5</v>
      </c>
      <c r="K36" s="15" t="str">
        <f ca="1">IFERROR(__xludf.DUMMYFUNCTION("VLOOKUP(H36,IMPORTRANGE(""https://docs.google.com/spreadsheets/d/19aOnl_WxGpVd4J2DecQ17dtq-LvW03TN3JZ9vvcR8mk/edit#gid=1361919240"",""Master List!A:G""),5,True)"),"C or better in CHI101 OR Permission of Department or Division
Completion of prerequisites within the last three years is required")</f>
        <v>C or better in CHI101 OR Permission of Department or Division
Completion of prerequisites within the last three years is required</v>
      </c>
      <c r="L36" s="1"/>
      <c r="M36" s="1"/>
      <c r="N36" s="1"/>
      <c r="O36" s="1"/>
      <c r="P36" s="1"/>
      <c r="Q36" s="1"/>
      <c r="R36" s="1"/>
      <c r="S36" s="1"/>
      <c r="T36" s="1"/>
      <c r="U36" s="1"/>
      <c r="V36" s="1"/>
      <c r="W36" s="1"/>
      <c r="X36" s="1"/>
      <c r="Y36" s="1"/>
      <c r="Z36" s="1"/>
    </row>
    <row r="37" spans="1:26" ht="51">
      <c r="A37" s="10" t="s">
        <v>112</v>
      </c>
      <c r="B37" s="11" t="s">
        <v>113</v>
      </c>
      <c r="C37" s="17" t="s">
        <v>114</v>
      </c>
      <c r="D37" s="13">
        <v>12125</v>
      </c>
      <c r="E37" s="17">
        <v>5</v>
      </c>
      <c r="F37" s="15" t="str">
        <f ca="1">IFERROR(__xludf.DUMMYFUNCTION("VLOOKUP(C37,IMPORTRANGE(""https://docs.google.com/spreadsheets/d/19aOnl_WxGpVd4J2DecQ17dtq-LvW03TN3JZ9vvcR8mk/edit#gid=1361919240"",""Master List!A:G""),5,True)"),"C or better in CHI102 OR Permission of Department or Division
Completion of prerequisites within the last three years is required")</f>
        <v>C or better in CHI102 OR Permission of Department or Division
Completion of prerequisites within the last three years is required</v>
      </c>
      <c r="G37" s="40" t="s">
        <v>115</v>
      </c>
      <c r="H37" s="17" t="s">
        <v>116</v>
      </c>
      <c r="I37" s="13">
        <v>29885</v>
      </c>
      <c r="J37" s="17">
        <v>5</v>
      </c>
      <c r="K37" s="15" t="str">
        <f ca="1">IFERROR(__xludf.DUMMYFUNCTION("VLOOKUP(H37,IMPORTRANGE(""https://docs.google.com/spreadsheets/d/19aOnl_WxGpVd4J2DecQ17dtq-LvW03TN3JZ9vvcR8mk/edit#gid=1361919240"",""Master List!A:G""),5,True)"),"C or better in CHI201 OR Permission of Department or Division
Completion of prerequisites within the last three years is required")</f>
        <v>C or better in CHI201 OR Permission of Department or Division
Completion of prerequisites within the last three years is required</v>
      </c>
      <c r="L37" s="1"/>
      <c r="M37" s="1"/>
      <c r="N37" s="1"/>
      <c r="O37" s="1"/>
      <c r="P37" s="1"/>
      <c r="Q37" s="1"/>
      <c r="R37" s="1"/>
      <c r="S37" s="1"/>
      <c r="T37" s="1"/>
      <c r="U37" s="1"/>
      <c r="V37" s="1"/>
      <c r="W37" s="1"/>
      <c r="X37" s="1"/>
      <c r="Y37" s="1"/>
      <c r="Z37" s="1"/>
    </row>
    <row r="38" spans="1:26" ht="51">
      <c r="A38" s="10" t="s">
        <v>117</v>
      </c>
      <c r="B38" s="11" t="s">
        <v>118</v>
      </c>
      <c r="C38" s="17" t="s">
        <v>119</v>
      </c>
      <c r="D38" s="13">
        <v>36014</v>
      </c>
      <c r="E38" s="17">
        <v>3</v>
      </c>
      <c r="F38" s="15" t="str">
        <f ca="1">IFERROR(__xludf.DUMMYFUNCTION("VLOOKUP(C38,IMPORTRANGE(""https://docs.google.com/spreadsheets/d/19aOnl_WxGpVd4J2DecQ17dtq-LvW03TN3JZ9vvcR8mk/edit#gid=1361919240"",""Master List!A:G""),5,True)"),"C or better in CHI116 OR Permission of Department or Division
Completion of prerequisites within the last three years is required")</f>
        <v>C or better in CHI116 OR Permission of Department or Division
Completion of prerequisites within the last three years is required</v>
      </c>
      <c r="G38" s="41" t="s">
        <v>120</v>
      </c>
      <c r="H38" s="17" t="s">
        <v>121</v>
      </c>
      <c r="I38" s="13">
        <v>29886</v>
      </c>
      <c r="J38" s="17">
        <v>3</v>
      </c>
      <c r="K38" s="15" t="str">
        <f ca="1">IFERROR(__xludf.DUMMYFUNCTION("VLOOKUP(H38,IMPORTRANGE(""https://docs.google.com/spreadsheets/d/19aOnl_WxGpVd4J2DecQ17dtq-LvW03TN3JZ9vvcR8mk/edit#gid=1361919240"",""Master List!A:G""),5,True)"),"C or better in CHI225 OR Permission of Department or Division
Completion of prerequisites within the last three years is required")</f>
        <v>C or better in CHI225 OR Permission of Department or Division
Completion of prerequisites within the last three years is required</v>
      </c>
      <c r="L38" s="1"/>
      <c r="M38" s="1"/>
      <c r="N38" s="1"/>
      <c r="O38" s="1"/>
      <c r="P38" s="1"/>
      <c r="Q38" s="1"/>
      <c r="R38" s="1"/>
      <c r="S38" s="1"/>
      <c r="T38" s="1"/>
      <c r="U38" s="1"/>
      <c r="V38" s="1"/>
      <c r="W38" s="1"/>
      <c r="X38" s="1"/>
      <c r="Y38" s="1"/>
      <c r="Z38" s="1"/>
    </row>
    <row r="39" spans="1:26" ht="114.75">
      <c r="A39" s="10" t="s">
        <v>122</v>
      </c>
      <c r="B39" s="11" t="s">
        <v>123</v>
      </c>
      <c r="C39" s="17" t="s">
        <v>124</v>
      </c>
      <c r="D39" s="13">
        <v>36015</v>
      </c>
      <c r="E39" s="17">
        <v>4</v>
      </c>
      <c r="F39" s="15" t="str">
        <f ca="1">IFERROR(__xludf.DUMMYFUNCTION("VLOOKUP(C39,IMPORTRANGE(""https://docs.google.com/spreadsheets/d/19aOnl_WxGpVd4J2DecQ17dtq-LvW03TN3JZ9vvcR8mk/edit#gid=1361919240"",""Master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39" s="36" t="s">
        <v>125</v>
      </c>
      <c r="H39" s="20" t="s">
        <v>126</v>
      </c>
      <c r="I39" s="13">
        <v>31759</v>
      </c>
      <c r="J39" s="17">
        <v>4</v>
      </c>
      <c r="K39" s="15" t="str">
        <f ca="1">IFERROR(__xludf.DUMMYFUNCTION("VLOOKUP(H39,IMPORTRANGE(""https://docs.google.com/spreadsheets/d/19aOnl_WxGpVd4J2DecQ17dtq-LvW03TN3JZ9vvcR8mk/edit#gid=1361919240"",""Master List!A:G""),5,True)"),"C or better in SPA101 OR Permission of Department or Division
Completion of prerequisites within the last three years is required")</f>
        <v>C or better in SPA101 OR Permission of Department or Division
Completion of prerequisites within the last three years is required</v>
      </c>
      <c r="L39" s="1"/>
      <c r="M39" s="1"/>
      <c r="N39" s="1"/>
      <c r="O39" s="1"/>
      <c r="P39" s="1"/>
      <c r="Q39" s="1"/>
      <c r="R39" s="1"/>
      <c r="S39" s="1"/>
      <c r="T39" s="1"/>
      <c r="U39" s="1"/>
      <c r="V39" s="1"/>
      <c r="W39" s="1"/>
      <c r="X39" s="1"/>
      <c r="Y39" s="1"/>
      <c r="Z39" s="1"/>
    </row>
    <row r="40" spans="1:26" ht="114.75">
      <c r="A40" s="10" t="s">
        <v>127</v>
      </c>
      <c r="B40" s="11" t="s">
        <v>123</v>
      </c>
      <c r="C40" s="17" t="s">
        <v>124</v>
      </c>
      <c r="D40" s="13">
        <v>12122</v>
      </c>
      <c r="E40" s="17">
        <v>4</v>
      </c>
      <c r="F40" s="15" t="str">
        <f ca="1">IFERROR(__xludf.DUMMYFUNCTION("VLOOKUP(C40,IMPORTRANGE(""https://docs.google.com/spreadsheets/d/19aOnl_WxGpVd4J2DecQ17dtq-LvW03TN3JZ9vvcR8mk/edit#gid=1361919240"",""Master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40" s="36" t="s">
        <v>125</v>
      </c>
      <c r="H40" s="20" t="s">
        <v>126</v>
      </c>
      <c r="I40" s="13">
        <v>29779</v>
      </c>
      <c r="J40" s="17">
        <v>4</v>
      </c>
      <c r="K40" s="15" t="str">
        <f ca="1">IFERROR(__xludf.DUMMYFUNCTION("VLOOKUP(H40,IMPORTRANGE(""https://docs.google.com/spreadsheets/d/19aOnl_WxGpVd4J2DecQ17dtq-LvW03TN3JZ9vvcR8mk/edit#gid=1361919240"",""Master List!A:G""),5,True)"),"C or better in SPA101 OR Permission of Department or Division
Completion of prerequisites within the last three years is required")</f>
        <v>C or better in SPA101 OR Permission of Department or Division
Completion of prerequisites within the last three years is required</v>
      </c>
      <c r="L40" s="1"/>
      <c r="M40" s="1"/>
      <c r="N40" s="1"/>
      <c r="O40" s="1"/>
      <c r="P40" s="1"/>
      <c r="Q40" s="1"/>
      <c r="R40" s="1"/>
      <c r="S40" s="1"/>
      <c r="T40" s="1"/>
      <c r="U40" s="1"/>
      <c r="V40" s="1"/>
      <c r="W40" s="1"/>
      <c r="X40" s="1"/>
      <c r="Y40" s="1"/>
      <c r="Z40" s="1"/>
    </row>
    <row r="41" spans="1:26" ht="114.75">
      <c r="A41" s="10" t="s">
        <v>128</v>
      </c>
      <c r="B41" s="11" t="s">
        <v>123</v>
      </c>
      <c r="C41" s="17" t="s">
        <v>124</v>
      </c>
      <c r="D41" s="13">
        <v>13005</v>
      </c>
      <c r="E41" s="17">
        <v>4</v>
      </c>
      <c r="F41" s="15" t="str">
        <f ca="1">IFERROR(__xludf.DUMMYFUNCTION("VLOOKUP(C41,IMPORTRANGE(""https://docs.google.com/spreadsheets/d/19aOnl_WxGpVd4J2DecQ17dtq-LvW03TN3JZ9vvcR8mk/edit#gid=1361919240"",""Master List!A:G""),5,True)"),"2.6 or higher Cumulative Unweighted GPA (Juniors and Seniors Only) 
OR AzMerit ELA Proficient (High School Level Only) 
OR High School ACT Aspire ELA Score of Ready or Exceeds
OR 720 or higher on the PSAT 
OR 720 or higher on the SAT 
OR 12 or higher on t"&amp;"he ACT 
OR Completion of the EdReady Critical Reading and Critical Thinking Placement")</f>
        <v>2.6 or higher Cumulative Unweighted GPA (Juniors and Seniors Only) 
OR AzMerit ELA Proficient (High School Level Only) 
OR High School ACT Aspire ELA Score of Ready or Exceeds
OR 720 or higher on the PSAT 
OR 720 or higher on the SAT 
OR 12 or higher on the ACT 
OR Completion of the EdReady Critical Reading and Critical Thinking Placement</v>
      </c>
      <c r="G41" s="36" t="s">
        <v>125</v>
      </c>
      <c r="H41" s="20" t="s">
        <v>126</v>
      </c>
      <c r="I41" s="42">
        <v>29887</v>
      </c>
      <c r="J41" s="20">
        <v>4</v>
      </c>
      <c r="K41" s="15" t="str">
        <f ca="1">IFERROR(__xludf.DUMMYFUNCTION("VLOOKUP(H41,IMPORTRANGE(""https://docs.google.com/spreadsheets/d/19aOnl_WxGpVd4J2DecQ17dtq-LvW03TN3JZ9vvcR8mk/edit#gid=1361919240"",""Master List!A:G""),5,True)"),"C or better in SPA101 OR Permission of Department or Division
Completion of prerequisites within the last three years is required")</f>
        <v>C or better in SPA101 OR Permission of Department or Division
Completion of prerequisites within the last three years is required</v>
      </c>
      <c r="L41" s="1"/>
      <c r="M41" s="1"/>
      <c r="N41" s="1"/>
      <c r="O41" s="1"/>
      <c r="P41" s="1"/>
      <c r="Q41" s="1"/>
      <c r="R41" s="1"/>
      <c r="S41" s="1"/>
      <c r="T41" s="1"/>
      <c r="U41" s="1"/>
      <c r="V41" s="1"/>
      <c r="W41" s="1"/>
      <c r="X41" s="1"/>
      <c r="Y41" s="1"/>
      <c r="Z41" s="1"/>
    </row>
    <row r="42" spans="1:26" ht="102">
      <c r="A42" s="34" t="s">
        <v>129</v>
      </c>
      <c r="B42" s="11" t="s">
        <v>130</v>
      </c>
      <c r="C42" s="17" t="s">
        <v>131</v>
      </c>
      <c r="D42" s="13">
        <v>12100</v>
      </c>
      <c r="E42" s="17">
        <v>4</v>
      </c>
      <c r="F42" s="15" t="str">
        <f ca="1">IFERROR(__xludf.DUMMYFUNCTION("VLOOKUP(C42,IMPORTRANGE(""https://docs.google.com/spreadsheets/d/19aOnl_WxGpVd4J2DecQ17dtq-LvW03TN3JZ9vvcR8mk/edit#gid=1361919240"",""Master List!A:G""),5,True)"),"C or better in SPA102 or SPA111
OR Permission of Department or Division
Completion of prerequisites within the last three years is required")</f>
        <v>C or better in SPA102 or SPA111
OR Permission of Department or Division
Completion of prerequisites within the last three years is required</v>
      </c>
      <c r="G42" s="36" t="s">
        <v>130</v>
      </c>
      <c r="H42" s="20" t="s">
        <v>132</v>
      </c>
      <c r="I42" s="30">
        <v>29780</v>
      </c>
      <c r="J42" s="20">
        <v>4</v>
      </c>
      <c r="K42" s="15" t="str">
        <f ca="1">IFERROR(__xludf.DUMMYFUNCTION("VLOOKUP(H42,IMPORTRANGE(""https://docs.google.com/spreadsheets/d/19aOnl_WxGpVd4J2DecQ17dtq-LvW03TN3JZ9vvcR8mk/edit#gid=1361919240"",""Master List!A:G""),5,True)"),"C or better in SPA201
OR Permission of Department or Division
Completion of prerequisites within the last three years is required")</f>
        <v>C or better in SPA201
OR Permission of Department or Division
Completion of prerequisites within the last three years is required</v>
      </c>
      <c r="L42" s="43"/>
      <c r="M42" s="43"/>
      <c r="N42" s="43"/>
      <c r="O42" s="43"/>
      <c r="P42" s="43"/>
      <c r="Q42" s="43"/>
      <c r="R42" s="43"/>
      <c r="S42" s="43"/>
      <c r="T42" s="43"/>
      <c r="U42" s="43"/>
      <c r="V42" s="43"/>
      <c r="W42" s="43"/>
      <c r="X42" s="43"/>
      <c r="Y42" s="43"/>
      <c r="Z42" s="43"/>
    </row>
    <row r="43" spans="1:26" ht="89.25">
      <c r="A43" s="34" t="s">
        <v>133</v>
      </c>
      <c r="B43" s="11" t="s">
        <v>130</v>
      </c>
      <c r="C43" s="17" t="s">
        <v>134</v>
      </c>
      <c r="D43" s="13">
        <v>36020</v>
      </c>
      <c r="E43" s="17">
        <v>4</v>
      </c>
      <c r="F43" s="15" t="str">
        <f ca="1">IFERROR(__xludf.DUMMYFUNCTION("VLOOKUP(C43,IMPORTRANGE(""https://docs.google.com/spreadsheets/d/19aOnl_WxGpVd4J2DecQ17dtq-LvW03TN3JZ9vvcR8mk/edit#gid=1361919240"",""Master List!A:G""),5,True)"),"C or better in SPA102 or SPA111
OR Permission of Department or Division
Completion of prerequisites within the last three years is required")</f>
        <v>C or better in SPA102 or SPA111
OR Permission of Department or Division
Completion of prerequisites within the last three years is required</v>
      </c>
      <c r="G43" s="36" t="s">
        <v>130</v>
      </c>
      <c r="H43" s="20" t="s">
        <v>132</v>
      </c>
      <c r="I43" s="42">
        <v>31767</v>
      </c>
      <c r="J43" s="20">
        <v>4</v>
      </c>
      <c r="K43" s="15" t="str">
        <f ca="1">IFERROR(__xludf.DUMMYFUNCTION("VLOOKUP(H43,IMPORTRANGE(""https://docs.google.com/spreadsheets/d/19aOnl_WxGpVd4J2DecQ17dtq-LvW03TN3JZ9vvcR8mk/edit#gid=1361919240"",""Master List!A:G""),5,True)"),"C or better in SPA201
OR Permission of Department or Division
Completion of prerequisites within the last three years is required")</f>
        <v>C or better in SPA201
OR Permission of Department or Division
Completion of prerequisites within the last three years is required</v>
      </c>
      <c r="L43" s="43"/>
      <c r="M43" s="43"/>
      <c r="N43" s="43"/>
      <c r="O43" s="43"/>
      <c r="P43" s="43"/>
      <c r="Q43" s="43"/>
      <c r="R43" s="43"/>
      <c r="S43" s="43"/>
      <c r="T43" s="43"/>
      <c r="U43" s="43"/>
      <c r="V43" s="43"/>
      <c r="W43" s="43"/>
      <c r="X43" s="43"/>
      <c r="Y43" s="43"/>
      <c r="Z43" s="43"/>
    </row>
    <row r="44" spans="1:26" ht="76.5">
      <c r="A44" s="34" t="s">
        <v>135</v>
      </c>
      <c r="B44" s="11" t="s">
        <v>136</v>
      </c>
      <c r="C44" s="17" t="s">
        <v>137</v>
      </c>
      <c r="D44" s="13">
        <v>12127</v>
      </c>
      <c r="E44" s="17">
        <v>3</v>
      </c>
      <c r="F44" s="15" t="str">
        <f ca="1">IFERROR(__xludf.DUMMYFUNCTION("VLOOKUP(C44,IMPORTRANGE(""https://docs.google.com/spreadsheets/d/19aOnl_WxGpVd4J2DecQ17dtq-LvW03TN3JZ9vvcR8mk/edit#gid=1361919240"",""Master List!A:G""),5,True)"),"C or better in SPA226 OR Permission of Department or Division
Completion of prerequisites within the last three years is required")</f>
        <v>C or better in SPA226 OR Permission of Department or Division
Completion of prerequisites within the last three years is required</v>
      </c>
      <c r="G44" s="36" t="s">
        <v>138</v>
      </c>
      <c r="H44" s="20" t="s">
        <v>139</v>
      </c>
      <c r="I44" s="42">
        <v>29803</v>
      </c>
      <c r="J44" s="20">
        <v>3</v>
      </c>
      <c r="K44" s="15" t="str">
        <f ca="1">IFERROR(__xludf.DUMMYFUNCTION("VLOOKUP(H44,IMPORTRANGE(""https://docs.google.com/spreadsheets/d/19aOnl_WxGpVd4J2DecQ17dtq-LvW03TN3JZ9vvcR8mk/edit#gid=1361919240"",""Master List!A:G""),5,True)"),"C or better in SPA235 OR Permission of Department or Division
Completion of prerequisites within the last three years is required")</f>
        <v>C or better in SPA235 OR Permission of Department or Division
Completion of prerequisites within the last three years is required</v>
      </c>
      <c r="L44" s="43"/>
      <c r="M44" s="43"/>
      <c r="N44" s="43"/>
      <c r="O44" s="43"/>
      <c r="P44" s="43"/>
      <c r="Q44" s="43"/>
      <c r="R44" s="43"/>
      <c r="S44" s="43"/>
      <c r="T44" s="43"/>
      <c r="U44" s="43"/>
      <c r="V44" s="43"/>
      <c r="W44" s="43"/>
      <c r="X44" s="43"/>
      <c r="Y44" s="43"/>
      <c r="Z44" s="43"/>
    </row>
    <row r="45" spans="1:26" ht="76.5">
      <c r="A45" s="44" t="s">
        <v>140</v>
      </c>
      <c r="B45" s="45" t="s">
        <v>141</v>
      </c>
      <c r="C45" s="46" t="s">
        <v>142</v>
      </c>
      <c r="D45" s="47">
        <v>12165</v>
      </c>
      <c r="E45" s="46">
        <v>3</v>
      </c>
      <c r="F45" s="48" t="str">
        <f ca="1">IFERROR(__xludf.DUMMYFUNCTION("VLOOKUP(C45,IMPORTRANGE(""https://docs.google.com/spreadsheets/d/19aOnl_WxGpVd4J2DecQ17dtq-LvW03TN3JZ9vvcR8mk/edit#gid=1361919240"",""Master List!A:G""),5,True)"),"C or better in SPA202 OR Permission of Department or Division
Completion of prerequisites within the last three years is required")</f>
        <v>C or better in SPA202 OR Permission of Department or Division
Completion of prerequisites within the last three years is required</v>
      </c>
      <c r="G45" s="49" t="s">
        <v>141</v>
      </c>
      <c r="H45" s="50" t="s">
        <v>143</v>
      </c>
      <c r="I45" s="51">
        <v>29889</v>
      </c>
      <c r="J45" s="50">
        <v>3</v>
      </c>
      <c r="K45" s="48" t="str">
        <f ca="1">IFERROR(__xludf.DUMMYFUNCTION("VLOOKUP(H45,IMPORTRANGE(""https://docs.google.com/spreadsheets/d/19aOnl_WxGpVd4J2DecQ17dtq-LvW03TN3JZ9vvcR8mk/edit#gid=1361919240"",""Master List!A:G""),5,True)"),"C or better in SPA265 OR Permission of Department or Division
Completion of prerequisites within the last three years is required")</f>
        <v>C or better in SPA265 OR Permission of Department or Division
Completion of prerequisites within the last three years is required</v>
      </c>
      <c r="L45" s="43"/>
      <c r="M45" s="43"/>
      <c r="N45" s="43"/>
      <c r="O45" s="43"/>
      <c r="P45" s="43"/>
      <c r="Q45" s="43"/>
      <c r="R45" s="43"/>
      <c r="S45" s="43"/>
      <c r="T45" s="43"/>
      <c r="U45" s="43"/>
      <c r="V45" s="43"/>
      <c r="W45" s="43"/>
      <c r="X45" s="43"/>
      <c r="Y45" s="43"/>
      <c r="Z45" s="43"/>
    </row>
  </sheetData>
  <mergeCells count="32">
    <mergeCell ref="G30:K31"/>
    <mergeCell ref="G33:K33"/>
    <mergeCell ref="A35:K35"/>
    <mergeCell ref="G13:K13"/>
    <mergeCell ref="G16:K16"/>
    <mergeCell ref="G17:K17"/>
    <mergeCell ref="A18:K18"/>
    <mergeCell ref="G22:K22"/>
    <mergeCell ref="A25:K25"/>
    <mergeCell ref="G26:K26"/>
    <mergeCell ref="G10:K10"/>
    <mergeCell ref="G11:K11"/>
    <mergeCell ref="G12:K12"/>
    <mergeCell ref="G27:K28"/>
    <mergeCell ref="G29:K29"/>
    <mergeCell ref="A7:K7"/>
    <mergeCell ref="G4:H4"/>
    <mergeCell ref="I4:K4"/>
    <mergeCell ref="G5:K5"/>
    <mergeCell ref="G8:K9"/>
    <mergeCell ref="A1:D1"/>
    <mergeCell ref="E1:F1"/>
    <mergeCell ref="G1:K1"/>
    <mergeCell ref="A2:K2"/>
    <mergeCell ref="A3:A4"/>
    <mergeCell ref="B3:C3"/>
    <mergeCell ref="D3:F3"/>
    <mergeCell ref="G3:H3"/>
    <mergeCell ref="I3:K3"/>
    <mergeCell ref="B4:C4"/>
    <mergeCell ref="D4:F4"/>
    <mergeCell ref="B5:F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Patterson, Kristin</dc:creator>
  <cp:lastModifiedBy>Patterson, Kristin</cp:lastModifiedBy>
  <dcterms:created xsi:type="dcterms:W3CDTF">2023-08-15T17:29:35Z</dcterms:created>
  <dcterms:modified xsi:type="dcterms:W3CDTF">2023-08-15T22:42:21Z</dcterms:modified>
</cp:coreProperties>
</file>